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5480" windowHeight="11520" activeTab="0"/>
  </bookViews>
  <sheets>
    <sheet name="СВОД (поэтапно)" sheetId="1" r:id="rId1"/>
  </sheets>
  <externalReferences>
    <externalReference r:id="rId4"/>
    <externalReference r:id="rId5"/>
  </externalReferences>
  <definedNames>
    <definedName name="fil">'[1]Титульный'!$F$16</definedName>
    <definedName name="MO_LIST_15">'[1]REESTR_MO'!$B$114</definedName>
    <definedName name="month_baz">'[1]TEHSHEET'!$P$2:$P$13</definedName>
    <definedName name="MR_LIST">'[1]REESTR_MO'!$D$2:$D$46</definedName>
    <definedName name="org">'[1]Титульный'!$F$14</definedName>
    <definedName name="p1_rst_1">'[2]Лист2'!$A$1</definedName>
    <definedName name="SCOPE_16_PRT" localSheetId="0">P1_SCOPE_16_PRT,P2_SCOPE_16_PRT</definedName>
    <definedName name="SCOPE_16_PRT">P1_SCOPE_16_PRT,P2_SCOPE_16_PRT</definedName>
    <definedName name="SCOPE_PER_PRT" localSheetId="0">P5_SCOPE_PER_PRT,P6_SCOPE_PER_PRT,P7_SCOPE_PER_PRT,P8_SCOPE_PER_PRT</definedName>
    <definedName name="SCOPE_PER_PRT">P5_SCOPE_PER_PRT,P6_SCOPE_PER_PRT,P7_SCOPE_PER_PRT,P8_SCOPE_PER_PRT</definedName>
    <definedName name="SCOPE_SV_PRT" localSheetId="0">P1_SCOPE_SV_PRT,P2_SCOPE_SV_PRT,P3_SCOPE_SV_PRT</definedName>
    <definedName name="SCOPE_SV_PRT">P1_SCOPE_SV_PRT,P2_SCOPE_SV_PRT,P3_SCOPE_SV_PRT</definedName>
    <definedName name="T2_DiapProt" localSheetId="0">P1_T2_DiapProt,P2_T2_DiapProt</definedName>
    <definedName name="T2_DiapProt">P1_T2_DiapProt,P2_T2_DiapProt</definedName>
    <definedName name="T6_Protect" localSheetId="0">P1_T6_Protect,P2_T6_Protect</definedName>
    <definedName name="T6_Protect">P1_T6_Protect,P2_T6_Protect</definedName>
    <definedName name="version">'[1]Инструкция'!$G$3</definedName>
    <definedName name="year">'[1]Титульный'!$F$10</definedName>
    <definedName name="year_list">'[1]TEHSHEET'!$I$1:$I$15</definedName>
    <definedName name="ннкуго" localSheetId="0">P1_T2_DiapProt,P2_T2_DiapProt</definedName>
    <definedName name="ннкуго">P1_T2_DiapProt,P2_T2_DiapProt</definedName>
    <definedName name="П12556" localSheetId="0">P6_T2.1?Protection</definedName>
    <definedName name="П12556">P6_T2.1?Protection</definedName>
    <definedName name="паапш" localSheetId="0">P1_T25?Data,P2_T25?Data</definedName>
    <definedName name="паапш">P1_T25?Data,P2_T25?Data</definedName>
    <definedName name="Т2" localSheetId="0">P1_T2_DiapProt,P2_T2_DiapProt</definedName>
    <definedName name="Т2">P1_T2_DiapProt,P2_T2_DiapProt</definedName>
  </definedNames>
  <calcPr fullCalcOnLoad="1"/>
</workbook>
</file>

<file path=xl/sharedStrings.xml><?xml version="1.0" encoding="utf-8"?>
<sst xmlns="http://schemas.openxmlformats.org/spreadsheetml/2006/main" count="237" uniqueCount="144">
  <si>
    <t>№ п/п</t>
  </si>
  <si>
    <t>Наименование показателя</t>
  </si>
  <si>
    <t>Ед. изм.</t>
  </si>
  <si>
    <t xml:space="preserve">Факт предбазового периода </t>
  </si>
  <si>
    <t>Установлено на базовый период</t>
  </si>
  <si>
    <t>Факт завершенного периода базового периода</t>
  </si>
  <si>
    <t>Базовый период</t>
  </si>
  <si>
    <t>предложение предприятия</t>
  </si>
  <si>
    <t>предложение регулятора</t>
  </si>
  <si>
    <t>Структура, %</t>
  </si>
  <si>
    <t>Отклонение, тыс. руб.</t>
  </si>
  <si>
    <t>Натуральные показатели</t>
  </si>
  <si>
    <t>1.1</t>
  </si>
  <si>
    <t>Поднято воды</t>
  </si>
  <si>
    <t>тыс.куб.м</t>
  </si>
  <si>
    <t>1.2</t>
  </si>
  <si>
    <t>Расход на собственные нужды (технолог.цели)</t>
  </si>
  <si>
    <t>1.3</t>
  </si>
  <si>
    <t>Получено воды со стороны</t>
  </si>
  <si>
    <t>1.4</t>
  </si>
  <si>
    <t>Подано воды в сеть</t>
  </si>
  <si>
    <t>1.5</t>
  </si>
  <si>
    <t>Потери</t>
  </si>
  <si>
    <t>% потерь</t>
  </si>
  <si>
    <t>%</t>
  </si>
  <si>
    <t>1.6</t>
  </si>
  <si>
    <t>Отпущено воды - всего</t>
  </si>
  <si>
    <t>в том числе по потребителям:</t>
  </si>
  <si>
    <t xml:space="preserve">      подразделениям предприятия</t>
  </si>
  <si>
    <t xml:space="preserve">      сторонним потребителям:</t>
  </si>
  <si>
    <t xml:space="preserve">      бюджетные потребители</t>
  </si>
  <si>
    <t xml:space="preserve">      прочие потребители</t>
  </si>
  <si>
    <t xml:space="preserve">      население</t>
  </si>
  <si>
    <t xml:space="preserve">      отпущено другим водопроводам</t>
  </si>
  <si>
    <t>Полная себестоимость</t>
  </si>
  <si>
    <t>2.1</t>
  </si>
  <si>
    <t>тыс.руб.</t>
  </si>
  <si>
    <t>2.2</t>
  </si>
  <si>
    <t>Расходы на оплату труда основного производственного персонала</t>
  </si>
  <si>
    <t>численность производственного персонала</t>
  </si>
  <si>
    <t>ед.</t>
  </si>
  <si>
    <t>ставка рабочего 1 разряда</t>
  </si>
  <si>
    <t>руб.</t>
  </si>
  <si>
    <t>среднемесячная оплата труда основного производ.персонала</t>
  </si>
  <si>
    <t>2.3</t>
  </si>
  <si>
    <t xml:space="preserve">Отчисления на социальные нужды </t>
  </si>
  <si>
    <t>2.4</t>
  </si>
  <si>
    <t>Ремонт и техническое обслуживание основных средств, в том числе:</t>
  </si>
  <si>
    <t>2.4.1</t>
  </si>
  <si>
    <t>на реализацию производственной программы</t>
  </si>
  <si>
    <t>2.4.2</t>
  </si>
  <si>
    <t>заработная пата ремонтного персонала, в т.ч.:</t>
  </si>
  <si>
    <t>численность ремонтного персонала</t>
  </si>
  <si>
    <t>среднемесячная оплата труда  ремонтного персонала</t>
  </si>
  <si>
    <t>отчисления на социальные нужды от заработной платы ремонтного персонала</t>
  </si>
  <si>
    <t>2.5</t>
  </si>
  <si>
    <t>Расходы на проведение аварийно-восстановительных работ</t>
  </si>
  <si>
    <t>2.6</t>
  </si>
  <si>
    <t>Амортизация основных средств (сетей и сооружений)</t>
  </si>
  <si>
    <t>2.7</t>
  </si>
  <si>
    <t>Аренда основных средств</t>
  </si>
  <si>
    <t>2.8</t>
  </si>
  <si>
    <t>Вода, полученная со стороны</t>
  </si>
  <si>
    <t>2.9</t>
  </si>
  <si>
    <t>Расходы на химреагенты</t>
  </si>
  <si>
    <t>2.10</t>
  </si>
  <si>
    <t>Прочие прямые расходы</t>
  </si>
  <si>
    <t>2.11</t>
  </si>
  <si>
    <t>Цеховые расходы, в т.ч.:</t>
  </si>
  <si>
    <t>заработная плата цехового персонала, в т.ч.:</t>
  </si>
  <si>
    <t>численность цехового персонала</t>
  </si>
  <si>
    <t>среднемесячная оплата труда  цехового персонала</t>
  </si>
  <si>
    <t>отчисления на социальные нужды от заработной платы цехового персонала</t>
  </si>
  <si>
    <t>2.12</t>
  </si>
  <si>
    <t>Общеэксплуатационные расходы, в том числе:</t>
  </si>
  <si>
    <t>заработная плата АУП, в т.ч.:</t>
  </si>
  <si>
    <t>численность АУП, распределяемого на регулируемый вид деятельности</t>
  </si>
  <si>
    <t>среднемесячная заработная плата АУП</t>
  </si>
  <si>
    <t>отчисления на социальные нужды от заработной платы АУП</t>
  </si>
  <si>
    <t>Итого расходов по полной себестоимости</t>
  </si>
  <si>
    <t>себестоимость 1 куб.метра воды</t>
  </si>
  <si>
    <t>Прибыль</t>
  </si>
  <si>
    <t>на развитие производства</t>
  </si>
  <si>
    <t>на социальное развитие</t>
  </si>
  <si>
    <t>на поощрение</t>
  </si>
  <si>
    <t>на прочие цели</t>
  </si>
  <si>
    <t>Налоги, сборы, платежи</t>
  </si>
  <si>
    <t>Необходимая валовая выручка</t>
  </si>
  <si>
    <t>Экономически обоснованный тариф</t>
  </si>
  <si>
    <t>руб./куб.м.</t>
  </si>
  <si>
    <t>Уровень рентабельности</t>
  </si>
  <si>
    <t>Действующий тариф</t>
  </si>
  <si>
    <t>Рост тарифа по сравнению с действующим</t>
  </si>
  <si>
    <t>СПРАВОЧНО:</t>
  </si>
  <si>
    <t>Удельный расход электроэнергии</t>
  </si>
  <si>
    <t>кВт.ч/куб.м</t>
  </si>
  <si>
    <t>Средний тариф на электроэнергию</t>
  </si>
  <si>
    <t>руб./кВт.ч</t>
  </si>
  <si>
    <t>Протяженность водопроводных сетей</t>
  </si>
  <si>
    <t>км.</t>
  </si>
  <si>
    <t>Количество аварий всего</t>
  </si>
  <si>
    <t>Аварийность на 1 км. водопроводных сетей</t>
  </si>
  <si>
    <t>Затраты на ремонт 1 км. водопроводных сетей</t>
  </si>
  <si>
    <t>руб/км</t>
  </si>
  <si>
    <t>Установленная производственная мощность оборудования</t>
  </si>
  <si>
    <t>тыс. м3</t>
  </si>
  <si>
    <t xml:space="preserve">Производственная мощность оборудования в работе </t>
  </si>
  <si>
    <t>Коэффициент загрузки производственной мощности оборудования</t>
  </si>
  <si>
    <t>-</t>
  </si>
  <si>
    <t>Установленный годовой фонд времени работы оборудования</t>
  </si>
  <si>
    <t>часы</t>
  </si>
  <si>
    <t>Годовой фонд времени оборудования в работе</t>
  </si>
  <si>
    <t>Коэффициент загрузки фонда времени</t>
  </si>
  <si>
    <t>Уполномоченный по делу</t>
  </si>
  <si>
    <t>2012 год</t>
  </si>
  <si>
    <t>2013 год</t>
  </si>
  <si>
    <t>с 01.07.2014</t>
  </si>
  <si>
    <t>энергия НН (0,4 кВ и ниже)</t>
  </si>
  <si>
    <t>объем покупной энергии</t>
  </si>
  <si>
    <t>тыс.кВтч.</t>
  </si>
  <si>
    <t>одноставочный тариф</t>
  </si>
  <si>
    <t>двухставочный тариф</t>
  </si>
  <si>
    <t>ставка за мощность</t>
  </si>
  <si>
    <t>ставка за энергию</t>
  </si>
  <si>
    <t>заявленная мощность</t>
  </si>
  <si>
    <t>руб.кВтч.</t>
  </si>
  <si>
    <t>руб./кВт.мес.</t>
  </si>
  <si>
    <t>энергия СН2 (1-20 кВ)</t>
  </si>
  <si>
    <t>энергия СН1 (35 кВ)</t>
  </si>
  <si>
    <t>энергия ВН (110 кВ и выше)</t>
  </si>
  <si>
    <t>Затраты на покупную электрическую энергию, в том числе:</t>
  </si>
  <si>
    <r>
      <t xml:space="preserve">Расчет исходя из </t>
    </r>
    <r>
      <rPr>
        <b/>
        <u val="single"/>
        <sz val="11"/>
        <rFont val="Tahoma"/>
        <family val="2"/>
      </rPr>
      <t xml:space="preserve">годовых </t>
    </r>
    <r>
      <rPr>
        <b/>
        <sz val="11"/>
        <rFont val="Tahoma"/>
        <family val="2"/>
      </rPr>
      <t>показателей деятельности организации</t>
    </r>
  </si>
  <si>
    <r>
      <t xml:space="preserve">НВВ  исходя из роста тарифов с </t>
    </r>
    <r>
      <rPr>
        <b/>
        <u val="single"/>
        <sz val="11"/>
        <rFont val="Tahoma"/>
        <family val="2"/>
      </rPr>
      <t>календарной разбивкой</t>
    </r>
    <r>
      <rPr>
        <b/>
        <sz val="11"/>
        <rFont val="Tahoma"/>
        <family val="2"/>
      </rPr>
      <t xml:space="preserve"> на 2014 год</t>
    </r>
  </si>
  <si>
    <t>Предложение регулятора</t>
  </si>
  <si>
    <t>с 01.01.2015</t>
  </si>
  <si>
    <t>с 01.07.2015</t>
  </si>
  <si>
    <r>
      <t xml:space="preserve">Расчет исходя из </t>
    </r>
    <r>
      <rPr>
        <b/>
        <u val="single"/>
        <sz val="11"/>
        <rFont val="Tahoma"/>
        <family val="2"/>
      </rPr>
      <t xml:space="preserve">годовых </t>
    </r>
    <r>
      <rPr>
        <b/>
        <sz val="11"/>
        <rFont val="Tahoma"/>
        <family val="2"/>
      </rPr>
      <t>показателей деятельности организации с 01.07.2014</t>
    </r>
  </si>
  <si>
    <r>
      <t xml:space="preserve">Расчет исходя из </t>
    </r>
    <r>
      <rPr>
        <b/>
        <u val="single"/>
        <sz val="11"/>
        <rFont val="Tahoma"/>
        <family val="2"/>
      </rPr>
      <t xml:space="preserve">годовых </t>
    </r>
    <r>
      <rPr>
        <b/>
        <sz val="11"/>
        <rFont val="Tahoma"/>
        <family val="2"/>
      </rPr>
      <t>показателей деятельности организации с 01.07.2015</t>
    </r>
  </si>
  <si>
    <r>
      <t xml:space="preserve">НВВ  исходя из роста тарифов с </t>
    </r>
    <r>
      <rPr>
        <b/>
        <u val="single"/>
        <sz val="11"/>
        <rFont val="Tahoma"/>
        <family val="2"/>
      </rPr>
      <t>календарной разбивкой</t>
    </r>
    <r>
      <rPr>
        <b/>
        <sz val="11"/>
        <rFont val="Tahoma"/>
        <family val="2"/>
      </rPr>
      <t xml:space="preserve"> на 2015 год</t>
    </r>
  </si>
  <si>
    <t>Период регулирования 2014 -2015 годы</t>
  </si>
  <si>
    <t>Винокурова А.О.</t>
  </si>
  <si>
    <t>64-72-74</t>
  </si>
  <si>
    <t>с 20.06.2014</t>
  </si>
  <si>
    <t>Сводная таблица затрат и прибыли, включенных в тариф на питьевую воду (питьевое водоснабжение) для администрации Шварихинского сельского поселения Нолинского района</t>
  </si>
</sst>
</file>

<file path=xl/styles.xml><?xml version="1.0" encoding="utf-8"?>
<styleSheet xmlns="http://schemas.openxmlformats.org/spreadsheetml/2006/main">
  <numFmts count="5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.00_);_(* \(#,##0.00\);_(* &quot;-&quot;??_);_(@_)"/>
    <numFmt numFmtId="165" formatCode="0.0"/>
    <numFmt numFmtId="166" formatCode="0.0%"/>
    <numFmt numFmtId="167" formatCode="0.0%_);\(0.0%\)"/>
    <numFmt numFmtId="168" formatCode="#,##0_);[Red]\(#,##0\)"/>
    <numFmt numFmtId="169" formatCode="#,##0;\(#,##0\)"/>
    <numFmt numFmtId="170" formatCode="_-* #,##0.00\ _$_-;\-* #,##0.00\ _$_-;_-* &quot;-&quot;??\ _$_-;_-@_-"/>
    <numFmt numFmtId="171" formatCode="#.##0\.00"/>
    <numFmt numFmtId="172" formatCode="#\.00"/>
    <numFmt numFmtId="173" formatCode="\$#\.00"/>
    <numFmt numFmtId="174" formatCode="#\."/>
    <numFmt numFmtId="175" formatCode="General_)"/>
    <numFmt numFmtId="176" formatCode="_-* #,##0&quot;đ.&quot;_-;\-* #,##0&quot;đ.&quot;_-;_-* &quot;-&quot;&quot;đ.&quot;_-;_-@_-"/>
    <numFmt numFmtId="177" formatCode="_-* #,##0.00&quot;đ.&quot;_-;\-* #,##0.00&quot;đ.&quot;_-;_-* &quot;-&quot;??&quot;đ.&quot;_-;_-@_-"/>
    <numFmt numFmtId="178" formatCode="&quot;$&quot;#,##0_);[Red]\(&quot;$&quot;#,##0\)"/>
    <numFmt numFmtId="179" formatCode="\$#,##0\ ;\(\$#,##0\)"/>
    <numFmt numFmtId="180" formatCode="#,##0.000[$р.-419];\-#,##0.000[$р.-419]"/>
    <numFmt numFmtId="181" formatCode="_-* #,##0.0\ _$_-;\-* #,##0.0\ _$_-;_-* &quot;-&quot;??\ _$_-;_-@_-"/>
    <numFmt numFmtId="182" formatCode="_-* #,##0.00[$€-1]_-;\-* #,##0.00[$€-1]_-;_-* &quot;-&quot;??[$€-1]_-"/>
    <numFmt numFmtId="183" formatCode="#,##0.0_);\(#,##0.0\)"/>
    <numFmt numFmtId="184" formatCode="#,##0_ ;[Red]\-#,##0\ "/>
    <numFmt numFmtId="185" formatCode="#,##0_);[Blue]\(#,##0\)"/>
    <numFmt numFmtId="186" formatCode="_-* #,##0_-;\-* #,##0_-;_-* &quot;-&quot;_-;_-@_-"/>
    <numFmt numFmtId="187" formatCode="_-* #,##0.00_-;\-* #,##0.00_-;_-* &quot;-&quot;??_-;_-@_-"/>
    <numFmt numFmtId="188" formatCode="#,##0__\ \ \ \ "/>
    <numFmt numFmtId="189" formatCode="_-&quot;£&quot;* #,##0_-;\-&quot;£&quot;* #,##0_-;_-&quot;£&quot;* &quot;-&quot;_-;_-@_-"/>
    <numFmt numFmtId="190" formatCode="_-&quot;£&quot;* #,##0.00_-;\-&quot;£&quot;* #,##0.00_-;_-&quot;£&quot;* &quot;-&quot;??_-;_-@_-"/>
    <numFmt numFmtId="191" formatCode="#,##0.00&quot;т.р.&quot;;\-#,##0.00&quot;т.р.&quot;"/>
    <numFmt numFmtId="192" formatCode="#,##0.0;[Red]#,##0.0"/>
    <numFmt numFmtId="193" formatCode="_-* #,##0_đ_._-;\-* #,##0_đ_._-;_-* &quot;-&quot;_đ_._-;_-@_-"/>
    <numFmt numFmtId="194" formatCode="_-* #,##0.00_đ_._-;\-* #,##0.00_đ_._-;_-* &quot;-&quot;??_đ_._-;_-@_-"/>
    <numFmt numFmtId="195" formatCode="\(#,##0.0\)"/>
    <numFmt numFmtId="196" formatCode="#,##0\ &quot;?.&quot;;\-#,##0\ &quot;?.&quot;"/>
    <numFmt numFmtId="197" formatCode="#,##0______;;&quot;------------      &quot;"/>
    <numFmt numFmtId="198" formatCode="#,##0.000_ ;\-#,##0.000\ "/>
    <numFmt numFmtId="199" formatCode="#,##0.00_ ;[Red]\-#,##0.00\ "/>
    <numFmt numFmtId="200" formatCode="#,##0.000"/>
    <numFmt numFmtId="201" formatCode="0.000"/>
    <numFmt numFmtId="202" formatCode="_-* #,##0\ _р_._-;\-* #,##0\ _р_._-;_-* &quot;-&quot;\ _р_._-;_-@_-"/>
    <numFmt numFmtId="203" formatCode="_-* #,##0.00\ _р_._-;\-* #,##0.00\ _р_._-;_-* &quot;-&quot;??\ _р_._-;_-@_-"/>
    <numFmt numFmtId="204" formatCode="_-* #,##0\ _$_-;\-* #,##0\ _$_-;_-* &quot;-&quot;\ _$_-;_-@_-"/>
    <numFmt numFmtId="205" formatCode="#,##0.00_ ;\-#,##0.00\ "/>
    <numFmt numFmtId="206" formatCode="#,##0.0"/>
    <numFmt numFmtId="207" formatCode="%#\.00"/>
    <numFmt numFmtId="208" formatCode="0.00000"/>
    <numFmt numFmtId="209" formatCode="0.0000"/>
    <numFmt numFmtId="210" formatCode="0.000000"/>
    <numFmt numFmtId="211" formatCode="&quot;Да&quot;;&quot;Да&quot;;&quot;Нет&quot;"/>
    <numFmt numFmtId="212" formatCode="&quot;Истина&quot;;&quot;Истина&quot;;&quot;Ложь&quot;"/>
    <numFmt numFmtId="213" formatCode="&quot;Вкл&quot;;&quot;Вкл&quot;;&quot;Выкл&quot;"/>
    <numFmt numFmtId="214" formatCode="[$€-2]\ ###,000_);[Red]\([$€-2]\ ###,000\)"/>
  </numFmts>
  <fonts count="113">
    <font>
      <sz val="10"/>
      <name val="Arial"/>
      <family val="2"/>
    </font>
    <font>
      <sz val="11"/>
      <color indexed="8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sz val="10"/>
      <name val="Arial Cyr"/>
      <family val="0"/>
    </font>
    <font>
      <sz val="10"/>
      <name val="Times New Roman CYR"/>
      <family val="0"/>
    </font>
    <font>
      <sz val="10"/>
      <name val="Helv"/>
      <family val="0"/>
    </font>
    <font>
      <sz val="8"/>
      <name val="Arial"/>
      <family val="2"/>
    </font>
    <font>
      <sz val="8"/>
      <color indexed="12"/>
      <name val="Arial"/>
      <family val="2"/>
    </font>
    <font>
      <sz val="11"/>
      <name val="?l?r ?o?S?V?b?N"/>
      <family val="3"/>
    </font>
    <font>
      <sz val="10"/>
      <name val="’†?S?V?b?N‘М"/>
      <family val="3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1"/>
      <color indexed="9"/>
      <name val="Calibri"/>
      <family val="2"/>
    </font>
    <font>
      <u val="single"/>
      <sz val="10"/>
      <color indexed="12"/>
      <name val="Courier"/>
      <family val="3"/>
    </font>
    <font>
      <sz val="11"/>
      <color indexed="20"/>
      <name val="Calibri"/>
      <family val="2"/>
    </font>
    <font>
      <sz val="9"/>
      <color indexed="56"/>
      <name val="Frutiger 45 Light"/>
      <family val="2"/>
    </font>
    <font>
      <sz val="10"/>
      <name val="Times New Roman"/>
      <family val="1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57"/>
      <name val="Wingdings"/>
      <family val="0"/>
    </font>
    <font>
      <sz val="8"/>
      <name val="Palatino"/>
      <family val="1"/>
    </font>
    <font>
      <sz val="10"/>
      <color indexed="24"/>
      <name val="Arial"/>
      <family val="2"/>
    </font>
    <font>
      <b/>
      <sz val="10"/>
      <color indexed="12"/>
      <name val="Arial Cyr"/>
      <family val="2"/>
    </font>
    <font>
      <sz val="8"/>
      <name val="Arial Cyr"/>
      <family val="0"/>
    </font>
    <font>
      <sz val="12"/>
      <name val="Tms Rmn"/>
      <family val="0"/>
    </font>
    <font>
      <u val="single"/>
      <sz val="8"/>
      <color indexed="12"/>
      <name val="Arial Cyr"/>
      <family val="0"/>
    </font>
    <font>
      <i/>
      <sz val="11"/>
      <color indexed="23"/>
      <name val="Calibri"/>
      <family val="2"/>
    </font>
    <font>
      <sz val="1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0"/>
      <name val="Courier"/>
      <family val="1"/>
    </font>
    <font>
      <u val="single"/>
      <sz val="10"/>
      <color indexed="36"/>
      <name val="Arial Cyr"/>
      <family val="0"/>
    </font>
    <font>
      <sz val="7"/>
      <name val="Palatino"/>
      <family val="1"/>
    </font>
    <font>
      <sz val="11"/>
      <color indexed="17"/>
      <name val="Calibri"/>
      <family val="2"/>
    </font>
    <font>
      <sz val="9"/>
      <name val="Futura UBS Bk"/>
      <family val="2"/>
    </font>
    <font>
      <sz val="6"/>
      <color indexed="16"/>
      <name val="Palatino"/>
      <family val="1"/>
    </font>
    <font>
      <b/>
      <sz val="10"/>
      <color indexed="18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Courier"/>
      <family val="3"/>
    </font>
    <font>
      <b/>
      <i/>
      <sz val="11"/>
      <color indexed="12"/>
      <name val="Arial Cyr"/>
      <family val="2"/>
    </font>
    <font>
      <sz val="11"/>
      <color indexed="62"/>
      <name val="Calibri"/>
      <family val="2"/>
    </font>
    <font>
      <sz val="8"/>
      <color indexed="12"/>
      <name val="Palatino"/>
      <family val="1"/>
    </font>
    <font>
      <sz val="11"/>
      <color indexed="52"/>
      <name val="Calibri"/>
      <family val="2"/>
    </font>
    <font>
      <sz val="12"/>
      <name val="Gill Sans"/>
      <family val="0"/>
    </font>
    <font>
      <i/>
      <sz val="10"/>
      <name val="PragmaticaC"/>
      <family val="0"/>
    </font>
    <font>
      <sz val="11"/>
      <color indexed="60"/>
      <name val="Calibri"/>
      <family val="2"/>
    </font>
    <font>
      <sz val="12"/>
      <name val="Arial"/>
      <family val="2"/>
    </font>
    <font>
      <sz val="14"/>
      <name val="NewtonC"/>
      <family val="0"/>
    </font>
    <font>
      <sz val="8"/>
      <name val="Helv"/>
      <family val="0"/>
    </font>
    <font>
      <sz val="10"/>
      <name val="Palatino"/>
      <family val="1"/>
    </font>
    <font>
      <b/>
      <sz val="11"/>
      <color indexed="63"/>
      <name val="Calibri"/>
      <family val="2"/>
    </font>
    <font>
      <sz val="10"/>
      <color indexed="16"/>
      <name val="Helvetica-Black"/>
      <family val="0"/>
    </font>
    <font>
      <sz val="22"/>
      <name val="UBSHeadline"/>
      <family val="1"/>
    </font>
    <font>
      <u val="single"/>
      <sz val="10"/>
      <name val="Arial"/>
      <family val="2"/>
    </font>
    <font>
      <i/>
      <sz val="12"/>
      <name val="Tms Rmn"/>
      <family val="0"/>
    </font>
    <font>
      <b/>
      <sz val="10"/>
      <color indexed="10"/>
      <name val="Arial Cyr"/>
      <family val="2"/>
    </font>
    <font>
      <sz val="9.5"/>
      <color indexed="23"/>
      <name val="Helvetica-Black"/>
      <family val="0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9"/>
      <name val="Palatino"/>
      <family val="1"/>
    </font>
    <font>
      <sz val="9"/>
      <color indexed="21"/>
      <name val="Helvetica-Black"/>
      <family val="0"/>
    </font>
    <font>
      <b/>
      <sz val="10"/>
      <name val="Palatino"/>
      <family val="1"/>
    </font>
    <font>
      <b/>
      <sz val="8"/>
      <color indexed="9"/>
      <name val="Arial Cyr"/>
      <family val="0"/>
    </font>
    <font>
      <sz val="9"/>
      <name val="Helvetica-Black"/>
      <family val="0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  <family val="0"/>
    </font>
    <font>
      <sz val="11"/>
      <color indexed="8"/>
      <name val="Helvetica-Black"/>
      <family val="0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8"/>
      <name val="Palatino"/>
      <family val="1"/>
    </font>
    <font>
      <u val="single"/>
      <sz val="8"/>
      <color indexed="8"/>
      <name val="Arial"/>
      <family val="2"/>
    </font>
    <font>
      <sz val="11"/>
      <color indexed="10"/>
      <name val="Calibri"/>
      <family val="2"/>
    </font>
    <font>
      <b/>
      <i/>
      <sz val="8"/>
      <name val="Helv"/>
      <family val="0"/>
    </font>
    <font>
      <b/>
      <sz val="8"/>
      <name val="Arial CYR"/>
      <family val="2"/>
    </font>
    <font>
      <b/>
      <u val="single"/>
      <sz val="11"/>
      <color indexed="12"/>
      <name val="Arial"/>
      <family val="2"/>
    </font>
    <font>
      <b/>
      <sz val="12"/>
      <color indexed="12"/>
      <name val="Arial Cyr"/>
      <family val="2"/>
    </font>
    <font>
      <b/>
      <sz val="12"/>
      <name val="Arial Cyr"/>
      <family val="2"/>
    </font>
    <font>
      <b/>
      <sz val="10"/>
      <name val="Arial Cyr"/>
      <family val="2"/>
    </font>
    <font>
      <b/>
      <sz val="18"/>
      <color indexed="62"/>
      <name val="Arial Cyr"/>
      <family val="2"/>
    </font>
    <font>
      <b/>
      <i/>
      <sz val="18"/>
      <color indexed="62"/>
      <name val="Arial Cyr"/>
      <family val="2"/>
    </font>
    <font>
      <b/>
      <sz val="14"/>
      <name val="Franklin Gothic Medium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 Cyr"/>
      <family val="2"/>
    </font>
    <font>
      <b/>
      <sz val="14"/>
      <name val="Arial"/>
      <family val="2"/>
    </font>
    <font>
      <sz val="10"/>
      <color indexed="9"/>
      <name val="Arial Cyr"/>
      <family val="2"/>
    </font>
    <font>
      <sz val="12"/>
      <name val="Arial Cyr"/>
      <family val="2"/>
    </font>
    <font>
      <b/>
      <i/>
      <sz val="10"/>
      <color indexed="10"/>
      <name val="Arial Cyr"/>
      <family val="2"/>
    </font>
    <font>
      <b/>
      <sz val="11"/>
      <name val="Arial Cyr"/>
      <family val="2"/>
    </font>
    <font>
      <sz val="11"/>
      <name val="Times New Roman CYR"/>
      <family val="1"/>
    </font>
    <font>
      <b/>
      <i/>
      <sz val="14"/>
      <color indexed="57"/>
      <name val="Arial Cyr"/>
      <family val="2"/>
    </font>
    <font>
      <sz val="10"/>
      <color indexed="8"/>
      <name val="Times New Roman Cyr"/>
      <family val="1"/>
    </font>
    <font>
      <sz val="14"/>
      <name val="Arial Cyr"/>
      <family val="2"/>
    </font>
    <font>
      <b/>
      <sz val="11"/>
      <name val="Tahoma"/>
      <family val="2"/>
    </font>
    <font>
      <sz val="11"/>
      <name val="Tahoma"/>
      <family val="2"/>
    </font>
    <font>
      <b/>
      <u val="single"/>
      <sz val="11"/>
      <name val="Tahoma"/>
      <family val="2"/>
    </font>
    <font>
      <b/>
      <sz val="11"/>
      <color indexed="55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</fonts>
  <fills count="3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</fills>
  <borders count="62">
    <border>
      <left/>
      <right/>
      <top/>
      <bottom/>
      <diagonal/>
    </border>
    <border>
      <left style="thin"/>
      <right style="thin"/>
      <top/>
      <bottom/>
    </border>
    <border>
      <left/>
      <right/>
      <top style="thin"/>
      <bottom style="double"/>
    </border>
    <border>
      <left style="hair"/>
      <right/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/>
      <right/>
      <top/>
      <bottom style="dotted"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/>
      <right/>
      <top/>
      <bottom style="medium"/>
    </border>
    <border>
      <left style="hair"/>
      <right style="hair"/>
      <top style="hair"/>
      <bottom style="hair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/>
    </border>
    <border>
      <left/>
      <right style="thin"/>
      <top/>
      <bottom/>
    </border>
    <border>
      <left style="thin"/>
      <right style="double"/>
      <top style="thin"/>
      <bottom style="thin"/>
    </border>
    <border>
      <left/>
      <right/>
      <top style="medium">
        <color indexed="23"/>
      </top>
      <bottom style="medium">
        <color indexed="2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/>
      <top/>
      <bottom/>
    </border>
    <border>
      <left/>
      <right/>
      <top style="thin">
        <color indexed="62"/>
      </top>
      <bottom style="double">
        <color indexed="62"/>
      </bottom>
    </border>
    <border>
      <left style="medium"/>
      <right style="thin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>
        <color indexed="63"/>
      </left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>
        <color indexed="63"/>
      </left>
      <right style="thin"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>
        <color indexed="63"/>
      </left>
      <right style="thin"/>
      <top style="thin"/>
      <bottom style="medium">
        <color indexed="63"/>
      </bottom>
    </border>
    <border>
      <left style="thin"/>
      <right style="thin"/>
      <top style="thin"/>
      <bottom style="medium">
        <color indexed="63"/>
      </bottom>
    </border>
    <border>
      <left style="thin"/>
      <right/>
      <top style="thin"/>
      <bottom style="medium">
        <color indexed="63"/>
      </bottom>
    </border>
    <border>
      <left/>
      <right/>
      <top/>
      <bottom style="medium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 style="thin"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medium"/>
      <right style="thin"/>
      <top/>
      <bottom style="medium"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</borders>
  <cellStyleXfs count="153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166" fontId="7" fillId="0" borderId="0">
      <alignment vertical="top"/>
      <protection/>
    </xf>
    <xf numFmtId="166" fontId="8" fillId="0" borderId="0">
      <alignment vertical="top"/>
      <protection/>
    </xf>
    <xf numFmtId="167" fontId="8" fillId="2" borderId="0">
      <alignment vertical="top"/>
      <protection/>
    </xf>
    <xf numFmtId="166" fontId="8" fillId="3" borderId="0">
      <alignment vertical="top"/>
      <protection/>
    </xf>
    <xf numFmtId="40" fontId="9" fillId="0" borderId="0" applyFont="0" applyFill="0" applyBorder="0" applyAlignment="0" applyProtection="0"/>
    <xf numFmtId="0" fontId="10" fillId="0" borderId="0">
      <alignment/>
      <protection/>
    </xf>
    <xf numFmtId="0" fontId="6" fillId="0" borderId="0">
      <alignment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16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16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16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16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169" fontId="0" fillId="4" borderId="1">
      <alignment wrapText="1"/>
      <protection locked="0"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16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16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16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16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16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16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16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16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170" fontId="4" fillId="0" borderId="0" applyFont="0" applyFill="0" applyBorder="0" applyAlignment="0" applyProtection="0"/>
    <xf numFmtId="174" fontId="11" fillId="0" borderId="2">
      <alignment/>
      <protection locked="0"/>
    </xf>
    <xf numFmtId="171" fontId="11" fillId="0" borderId="0">
      <alignment/>
      <protection locked="0"/>
    </xf>
    <xf numFmtId="172" fontId="11" fillId="0" borderId="0">
      <alignment/>
      <protection locked="0"/>
    </xf>
    <xf numFmtId="171" fontId="11" fillId="0" borderId="0">
      <alignment/>
      <protection locked="0"/>
    </xf>
    <xf numFmtId="172" fontId="11" fillId="0" borderId="0">
      <alignment/>
      <protection locked="0"/>
    </xf>
    <xf numFmtId="173" fontId="11" fillId="0" borderId="0">
      <alignment/>
      <protection locked="0"/>
    </xf>
    <xf numFmtId="174" fontId="12" fillId="0" borderId="0">
      <alignment/>
      <protection locked="0"/>
    </xf>
    <xf numFmtId="174" fontId="12" fillId="0" borderId="0">
      <alignment/>
      <protection locked="0"/>
    </xf>
    <xf numFmtId="174" fontId="11" fillId="0" borderId="2">
      <alignment/>
      <protection locked="0"/>
    </xf>
    <xf numFmtId="0" fontId="13" fillId="5" borderId="0">
      <alignment/>
      <protection/>
    </xf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2" borderId="0" applyNumberFormat="0" applyBorder="0" applyAlignment="0" applyProtection="0"/>
    <xf numFmtId="0" fontId="15" fillId="0" borderId="0" applyNumberFormat="0" applyFill="0" applyBorder="0" applyAlignment="0" applyProtection="0"/>
    <xf numFmtId="0" fontId="4" fillId="0" borderId="0">
      <alignment/>
      <protection/>
    </xf>
    <xf numFmtId="175" fontId="4" fillId="0" borderId="3">
      <alignment/>
      <protection locked="0"/>
    </xf>
    <xf numFmtId="176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0" fontId="16" fillId="7" borderId="0" applyNumberFormat="0" applyBorder="0" applyAlignment="0" applyProtection="0"/>
    <xf numFmtId="10" fontId="17" fillId="0" borderId="0" applyNumberFormat="0" applyFill="0" applyBorder="0" applyAlignment="0">
      <protection/>
    </xf>
    <xf numFmtId="0" fontId="18" fillId="0" borderId="0">
      <alignment/>
      <protection/>
    </xf>
    <xf numFmtId="0" fontId="19" fillId="2" borderId="4" applyNumberFormat="0" applyAlignment="0" applyProtection="0"/>
    <xf numFmtId="0" fontId="20" fillId="23" borderId="5" applyNumberFormat="0" applyAlignment="0" applyProtection="0"/>
    <xf numFmtId="0" fontId="21" fillId="0" borderId="6">
      <alignment horizontal="left" vertical="center"/>
      <protection/>
    </xf>
    <xf numFmtId="41" fontId="0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43" fontId="0" fillId="0" borderId="0" applyFont="0" applyFill="0" applyBorder="0" applyAlignment="0" applyProtection="0"/>
    <xf numFmtId="3" fontId="23" fillId="0" borderId="0" applyFont="0" applyFill="0" applyBorder="0" applyAlignment="0" applyProtection="0"/>
    <xf numFmtId="175" fontId="24" fillId="9" borderId="3">
      <alignment/>
      <protection/>
    </xf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44" fontId="4" fillId="0" borderId="0" applyFont="0" applyFill="0" applyBorder="0" applyAlignment="0" applyProtection="0"/>
    <xf numFmtId="179" fontId="23" fillId="0" borderId="0" applyFont="0" applyFill="0" applyBorder="0" applyAlignment="0" applyProtection="0"/>
    <xf numFmtId="0" fontId="22" fillId="0" borderId="0" applyFill="0" applyBorder="0" applyProtection="0">
      <alignment vertical="center"/>
    </xf>
    <xf numFmtId="0" fontId="23" fillId="0" borderId="0" applyFont="0" applyFill="0" applyBorder="0" applyAlignment="0" applyProtection="0"/>
    <xf numFmtId="0" fontId="22" fillId="0" borderId="0" applyFont="0" applyFill="0" applyBorder="0" applyAlignment="0" applyProtection="0"/>
    <xf numFmtId="14" fontId="25" fillId="0" borderId="0">
      <alignment vertical="top"/>
      <protection/>
    </xf>
    <xf numFmtId="180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0" fontId="22" fillId="0" borderId="7" applyNumberFormat="0" applyFont="0" applyFill="0" applyAlignment="0" applyProtection="0"/>
    <xf numFmtId="0" fontId="26" fillId="0" borderId="0" applyNumberFormat="0" applyFill="0" applyBorder="0" applyAlignment="0" applyProtection="0"/>
    <xf numFmtId="38" fontId="27" fillId="0" borderId="0">
      <alignment vertical="top"/>
      <protection/>
    </xf>
    <xf numFmtId="182" fontId="25" fillId="0" borderId="0" applyFont="0" applyFill="0" applyBorder="0" applyAlignment="0" applyProtection="0"/>
    <xf numFmtId="37" fontId="0" fillId="0" borderId="0">
      <alignment/>
      <protection/>
    </xf>
    <xf numFmtId="0" fontId="28" fillId="0" borderId="0" applyNumberFormat="0" applyFill="0" applyBorder="0" applyAlignment="0" applyProtection="0"/>
    <xf numFmtId="165" fontId="29" fillId="0" borderId="0" applyFill="0" applyBorder="0" applyAlignment="0" applyProtection="0"/>
    <xf numFmtId="165" fontId="7" fillId="0" borderId="0" applyFill="0" applyBorder="0" applyAlignment="0" applyProtection="0"/>
    <xf numFmtId="165" fontId="30" fillId="0" borderId="0" applyFill="0" applyBorder="0" applyAlignment="0" applyProtection="0"/>
    <xf numFmtId="165" fontId="31" fillId="0" borderId="0" applyFill="0" applyBorder="0" applyAlignment="0" applyProtection="0"/>
    <xf numFmtId="165" fontId="32" fillId="0" borderId="0" applyFill="0" applyBorder="0" applyAlignment="0" applyProtection="0"/>
    <xf numFmtId="165" fontId="33" fillId="0" borderId="0" applyFill="0" applyBorder="0" applyAlignment="0" applyProtection="0"/>
    <xf numFmtId="165" fontId="34" fillId="0" borderId="0" applyFill="0" applyBorder="0" applyAlignment="0" applyProtection="0"/>
    <xf numFmtId="2" fontId="23" fillId="0" borderId="0" applyFont="0" applyFill="0" applyBorder="0" applyAlignment="0" applyProtection="0"/>
    <xf numFmtId="0" fontId="35" fillId="0" borderId="0">
      <alignment vertical="center"/>
      <protection/>
    </xf>
    <xf numFmtId="0" fontId="36" fillId="0" borderId="0" applyNumberFormat="0" applyFill="0" applyBorder="0" applyAlignment="0" applyProtection="0"/>
    <xf numFmtId="0" fontId="37" fillId="0" borderId="0" applyFill="0" applyBorder="0" applyProtection="0">
      <alignment horizontal="left"/>
    </xf>
    <xf numFmtId="0" fontId="38" fillId="3" borderId="0" applyNumberFormat="0" applyBorder="0" applyAlignment="0" applyProtection="0"/>
    <xf numFmtId="166" fontId="0" fillId="3" borderId="6" applyNumberFormat="0" applyFont="0" applyBorder="0" applyAlignment="0" applyProtection="0"/>
    <xf numFmtId="0" fontId="22" fillId="0" borderId="0" applyFont="0" applyFill="0" applyBorder="0" applyAlignment="0" applyProtection="0"/>
    <xf numFmtId="183" fontId="39" fillId="3" borderId="0" applyNumberFormat="0" applyFont="0" applyAlignment="0">
      <protection/>
    </xf>
    <xf numFmtId="0" fontId="40" fillId="0" borderId="0" applyProtection="0">
      <alignment horizontal="right"/>
    </xf>
    <xf numFmtId="0" fontId="41" fillId="0" borderId="0">
      <alignment vertical="top"/>
      <protection/>
    </xf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0" borderId="10" applyNumberFormat="0" applyFill="0" applyAlignment="0" applyProtection="0"/>
    <xf numFmtId="0" fontId="44" fillId="0" borderId="0" applyNumberFormat="0" applyFill="0" applyBorder="0" applyAlignment="0" applyProtection="0"/>
    <xf numFmtId="0" fontId="41" fillId="0" borderId="0">
      <alignment vertical="top"/>
      <protection/>
    </xf>
    <xf numFmtId="38" fontId="45" fillId="0" borderId="0">
      <alignment vertical="top"/>
      <protection/>
    </xf>
    <xf numFmtId="0" fontId="46" fillId="0" borderId="0" applyNumberFormat="0" applyFill="0" applyBorder="0" applyAlignment="0" applyProtection="0"/>
    <xf numFmtId="175" fontId="35" fillId="0" borderId="0">
      <alignment/>
      <protection/>
    </xf>
    <xf numFmtId="0" fontId="0" fillId="0" borderId="0">
      <alignment/>
      <protection/>
    </xf>
    <xf numFmtId="0" fontId="47" fillId="0" borderId="0" applyNumberFormat="0" applyFill="0" applyBorder="0" applyAlignment="0" applyProtection="0"/>
    <xf numFmtId="184" fontId="48" fillId="0" borderId="6">
      <alignment horizontal="center" vertical="center" wrapText="1"/>
      <protection/>
    </xf>
    <xf numFmtId="0" fontId="49" fillId="10" borderId="4" applyNumberFormat="0" applyAlignment="0" applyProtection="0"/>
    <xf numFmtId="0" fontId="50" fillId="0" borderId="0" applyFill="0" applyBorder="0" applyProtection="0">
      <alignment vertical="center"/>
    </xf>
    <xf numFmtId="0" fontId="50" fillId="0" borderId="0" applyFill="0" applyBorder="0" applyProtection="0">
      <alignment vertical="center"/>
    </xf>
    <xf numFmtId="0" fontId="50" fillId="0" borderId="0" applyFill="0" applyBorder="0" applyProtection="0">
      <alignment vertical="center"/>
    </xf>
    <xf numFmtId="0" fontId="50" fillId="0" borderId="0" applyFill="0" applyBorder="0" applyProtection="0">
      <alignment vertical="center"/>
    </xf>
    <xf numFmtId="38" fontId="8" fillId="0" borderId="0">
      <alignment vertical="top"/>
      <protection/>
    </xf>
    <xf numFmtId="38" fontId="8" fillId="2" borderId="0">
      <alignment vertical="top"/>
      <protection/>
    </xf>
    <xf numFmtId="185" fontId="8" fillId="3" borderId="0">
      <alignment vertical="top"/>
      <protection/>
    </xf>
    <xf numFmtId="38" fontId="8" fillId="0" borderId="0">
      <alignment vertical="top"/>
      <protection/>
    </xf>
    <xf numFmtId="0" fontId="51" fillId="0" borderId="11" applyNumberFormat="0" applyFill="0" applyAlignment="0" applyProtection="0"/>
    <xf numFmtId="186" fontId="52" fillId="0" borderId="0" applyFont="0" applyFill="0" applyBorder="0" applyAlignment="0" applyProtection="0"/>
    <xf numFmtId="187" fontId="52" fillId="0" borderId="0" applyFont="0" applyFill="0" applyBorder="0" applyAlignment="0" applyProtection="0"/>
    <xf numFmtId="186" fontId="52" fillId="0" borderId="0" applyFont="0" applyFill="0" applyBorder="0" applyAlignment="0" applyProtection="0"/>
    <xf numFmtId="187" fontId="52" fillId="0" borderId="0" applyFont="0" applyFill="0" applyBorder="0" applyAlignment="0" applyProtection="0"/>
    <xf numFmtId="188" fontId="53" fillId="0" borderId="6">
      <alignment horizontal="right"/>
      <protection locked="0"/>
    </xf>
    <xf numFmtId="189" fontId="52" fillId="0" borderId="0" applyFont="0" applyFill="0" applyBorder="0" applyAlignment="0" applyProtection="0"/>
    <xf numFmtId="190" fontId="52" fillId="0" borderId="0" applyFont="0" applyFill="0" applyBorder="0" applyAlignment="0" applyProtection="0"/>
    <xf numFmtId="189" fontId="52" fillId="0" borderId="0" applyFont="0" applyFill="0" applyBorder="0" applyAlignment="0" applyProtection="0"/>
    <xf numFmtId="190" fontId="5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ill="0" applyBorder="0" applyProtection="0">
      <alignment vertical="center"/>
    </xf>
    <xf numFmtId="0" fontId="22" fillId="0" borderId="0" applyFont="0" applyFill="0" applyBorder="0" applyAlignment="0" applyProtection="0"/>
    <xf numFmtId="3" fontId="4" fillId="0" borderId="12" applyFont="0" applyBorder="0">
      <alignment horizontal="center" vertical="center"/>
      <protection/>
    </xf>
    <xf numFmtId="0" fontId="54" fillId="4" borderId="0" applyNumberFormat="0" applyBorder="0" applyAlignment="0" applyProtection="0"/>
    <xf numFmtId="0" fontId="13" fillId="0" borderId="13">
      <alignment/>
      <protection/>
    </xf>
    <xf numFmtId="0" fontId="55" fillId="0" borderId="0" applyNumberFormat="0" applyFill="0" applyBorder="0" applyAlignment="0" applyProtection="0"/>
    <xf numFmtId="191" fontId="4" fillId="0" borderId="0">
      <alignment/>
      <protection/>
    </xf>
    <xf numFmtId="0" fontId="4" fillId="0" borderId="0">
      <alignment/>
      <protection/>
    </xf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>
      <alignment horizontal="right"/>
      <protection/>
    </xf>
    <xf numFmtId="0" fontId="4" fillId="0" borderId="0">
      <alignment/>
      <protection/>
    </xf>
    <xf numFmtId="0" fontId="57" fillId="0" borderId="0">
      <alignment/>
      <protection/>
    </xf>
    <xf numFmtId="0" fontId="22" fillId="0" borderId="0" applyFill="0" applyBorder="0" applyProtection="0">
      <alignment vertical="center"/>
    </xf>
    <xf numFmtId="0" fontId="58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3" fillId="24" borderId="14" applyNumberFormat="0" applyFont="0" applyAlignment="0" applyProtection="0"/>
    <xf numFmtId="192" fontId="4" fillId="0" borderId="0" applyFont="0" applyAlignment="0">
      <protection/>
    </xf>
    <xf numFmtId="193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0" fontId="0" fillId="0" borderId="0">
      <alignment/>
      <protection/>
    </xf>
    <xf numFmtId="195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0" fontId="59" fillId="2" borderId="15" applyNumberFormat="0" applyAlignment="0" applyProtection="0"/>
    <xf numFmtId="1" fontId="60" fillId="0" borderId="0" applyProtection="0">
      <alignment horizontal="right" vertical="center"/>
    </xf>
    <xf numFmtId="49" fontId="61" fillId="0" borderId="16" applyFill="0" applyProtection="0">
      <alignment vertical="center"/>
    </xf>
    <xf numFmtId="9" fontId="0" fillId="0" borderId="0" applyFont="0" applyFill="0" applyBorder="0" applyAlignment="0" applyProtection="0"/>
    <xf numFmtId="0" fontId="22" fillId="0" borderId="0" applyFill="0" applyBorder="0" applyProtection="0">
      <alignment vertical="center"/>
    </xf>
    <xf numFmtId="37" fontId="62" fillId="4" borderId="17">
      <alignment/>
      <protection/>
    </xf>
    <xf numFmtId="37" fontId="62" fillId="4" borderId="17">
      <alignment/>
      <protection/>
    </xf>
    <xf numFmtId="0" fontId="57" fillId="0" borderId="0" applyNumberFormat="0">
      <alignment horizontal="left"/>
      <protection/>
    </xf>
    <xf numFmtId="197" fontId="63" fillId="0" borderId="18" applyBorder="0">
      <alignment horizontal="right"/>
      <protection locked="0"/>
    </xf>
    <xf numFmtId="49" fontId="64" fillId="0" borderId="6" applyNumberFormat="0">
      <alignment horizontal="left" vertical="center"/>
      <protection/>
    </xf>
    <xf numFmtId="0" fontId="65" fillId="0" borderId="19">
      <alignment vertical="center"/>
      <protection/>
    </xf>
    <xf numFmtId="4" fontId="66" fillId="4" borderId="15" applyNumberFormat="0" applyProtection="0">
      <alignment vertical="center"/>
    </xf>
    <xf numFmtId="4" fontId="67" fillId="4" borderId="15" applyNumberFormat="0" applyProtection="0">
      <alignment vertical="center"/>
    </xf>
    <xf numFmtId="4" fontId="66" fillId="4" borderId="15" applyNumberFormat="0" applyProtection="0">
      <alignment horizontal="left" vertical="center" indent="1"/>
    </xf>
    <xf numFmtId="4" fontId="66" fillId="4" borderId="15" applyNumberFormat="0" applyProtection="0">
      <alignment horizontal="left" vertical="center" indent="1"/>
    </xf>
    <xf numFmtId="0" fontId="0" fillId="6" borderId="15" applyNumberFormat="0" applyProtection="0">
      <alignment horizontal="left" vertical="center" indent="1"/>
    </xf>
    <xf numFmtId="4" fontId="66" fillId="7" borderId="15" applyNumberFormat="0" applyProtection="0">
      <alignment horizontal="right" vertical="center"/>
    </xf>
    <xf numFmtId="4" fontId="66" fillId="12" borderId="15" applyNumberFormat="0" applyProtection="0">
      <alignment horizontal="right" vertical="center"/>
    </xf>
    <xf numFmtId="4" fontId="66" fillId="20" borderId="15" applyNumberFormat="0" applyProtection="0">
      <alignment horizontal="right" vertical="center"/>
    </xf>
    <xf numFmtId="4" fontId="66" fillId="14" borderId="15" applyNumberFormat="0" applyProtection="0">
      <alignment horizontal="right" vertical="center"/>
    </xf>
    <xf numFmtId="4" fontId="66" fillId="18" borderId="15" applyNumberFormat="0" applyProtection="0">
      <alignment horizontal="right" vertical="center"/>
    </xf>
    <xf numFmtId="4" fontId="66" fillId="22" borderId="15" applyNumberFormat="0" applyProtection="0">
      <alignment horizontal="right" vertical="center"/>
    </xf>
    <xf numFmtId="4" fontId="66" fillId="21" borderId="15" applyNumberFormat="0" applyProtection="0">
      <alignment horizontal="right" vertical="center"/>
    </xf>
    <xf numFmtId="4" fontId="66" fillId="25" borderId="15" applyNumberFormat="0" applyProtection="0">
      <alignment horizontal="right" vertical="center"/>
    </xf>
    <xf numFmtId="4" fontId="66" fillId="13" borderId="15" applyNumberFormat="0" applyProtection="0">
      <alignment horizontal="right" vertical="center"/>
    </xf>
    <xf numFmtId="4" fontId="68" fillId="26" borderId="15" applyNumberFormat="0" applyProtection="0">
      <alignment horizontal="left" vertical="center" indent="1"/>
    </xf>
    <xf numFmtId="4" fontId="66" fillId="27" borderId="20" applyNumberFormat="0" applyProtection="0">
      <alignment horizontal="left" vertical="center" indent="1"/>
    </xf>
    <xf numFmtId="4" fontId="69" fillId="28" borderId="0" applyNumberFormat="0" applyProtection="0">
      <alignment horizontal="left" vertical="center" indent="1"/>
    </xf>
    <xf numFmtId="0" fontId="0" fillId="6" borderId="15" applyNumberFormat="0" applyProtection="0">
      <alignment horizontal="left" vertical="center" indent="1"/>
    </xf>
    <xf numFmtId="4" fontId="66" fillId="27" borderId="15" applyNumberFormat="0" applyProtection="0">
      <alignment horizontal="left" vertical="center" indent="1"/>
    </xf>
    <xf numFmtId="4" fontId="66" fillId="29" borderId="15" applyNumberFormat="0" applyProtection="0">
      <alignment horizontal="left" vertical="center" indent="1"/>
    </xf>
    <xf numFmtId="0" fontId="0" fillId="29" borderId="15" applyNumberFormat="0" applyProtection="0">
      <alignment horizontal="left" vertical="center" indent="1"/>
    </xf>
    <xf numFmtId="0" fontId="0" fillId="29" borderId="15" applyNumberFormat="0" applyProtection="0">
      <alignment horizontal="left" vertical="center" indent="1"/>
    </xf>
    <xf numFmtId="0" fontId="0" fillId="23" borderId="15" applyNumberFormat="0" applyProtection="0">
      <alignment horizontal="left" vertical="center" indent="1"/>
    </xf>
    <xf numFmtId="0" fontId="0" fillId="23" borderId="15" applyNumberFormat="0" applyProtection="0">
      <alignment horizontal="left" vertical="center" indent="1"/>
    </xf>
    <xf numFmtId="0" fontId="0" fillId="2" borderId="15" applyNumberFormat="0" applyProtection="0">
      <alignment horizontal="left" vertical="center" indent="1"/>
    </xf>
    <xf numFmtId="0" fontId="0" fillId="2" borderId="15" applyNumberFormat="0" applyProtection="0">
      <alignment horizontal="left" vertical="center" indent="1"/>
    </xf>
    <xf numFmtId="0" fontId="0" fillId="6" borderId="15" applyNumberFormat="0" applyProtection="0">
      <alignment horizontal="left" vertical="center" indent="1"/>
    </xf>
    <xf numFmtId="0" fontId="0" fillId="6" borderId="15" applyNumberFormat="0" applyProtection="0">
      <alignment horizontal="left" vertical="center" indent="1"/>
    </xf>
    <xf numFmtId="0" fontId="4" fillId="0" borderId="0">
      <alignment/>
      <protection/>
    </xf>
    <xf numFmtId="4" fontId="66" fillId="24" borderId="15" applyNumberFormat="0" applyProtection="0">
      <alignment vertical="center"/>
    </xf>
    <xf numFmtId="4" fontId="67" fillId="24" borderId="15" applyNumberFormat="0" applyProtection="0">
      <alignment vertical="center"/>
    </xf>
    <xf numFmtId="4" fontId="66" fillId="24" borderId="15" applyNumberFormat="0" applyProtection="0">
      <alignment horizontal="left" vertical="center" indent="1"/>
    </xf>
    <xf numFmtId="4" fontId="66" fillId="24" borderId="15" applyNumberFormat="0" applyProtection="0">
      <alignment horizontal="left" vertical="center" indent="1"/>
    </xf>
    <xf numFmtId="4" fontId="66" fillId="27" borderId="15" applyNumberFormat="0" applyProtection="0">
      <alignment horizontal="right" vertical="center"/>
    </xf>
    <xf numFmtId="4" fontId="67" fillId="27" borderId="15" applyNumberFormat="0" applyProtection="0">
      <alignment horizontal="right" vertical="center"/>
    </xf>
    <xf numFmtId="0" fontId="0" fillId="6" borderId="15" applyNumberFormat="0" applyProtection="0">
      <alignment horizontal="left" vertical="center" indent="1"/>
    </xf>
    <xf numFmtId="0" fontId="0" fillId="6" borderId="15" applyNumberFormat="0" applyProtection="0">
      <alignment horizontal="left" vertical="center" indent="1"/>
    </xf>
    <xf numFmtId="0" fontId="70" fillId="0" borderId="0">
      <alignment/>
      <protection/>
    </xf>
    <xf numFmtId="4" fontId="71" fillId="27" borderId="15" applyNumberFormat="0" applyProtection="0">
      <alignment horizontal="right" vertical="center"/>
    </xf>
    <xf numFmtId="0" fontId="25" fillId="0" borderId="0">
      <alignment horizontal="left" vertical="center" wrapText="1"/>
      <protection/>
    </xf>
    <xf numFmtId="0" fontId="0" fillId="0" borderId="0">
      <alignment/>
      <protection/>
    </xf>
    <xf numFmtId="0" fontId="6" fillId="0" borderId="0">
      <alignment/>
      <protection/>
    </xf>
    <xf numFmtId="0" fontId="72" fillId="0" borderId="0" applyBorder="0" applyProtection="0">
      <alignment vertical="center"/>
    </xf>
    <xf numFmtId="0" fontId="72" fillId="0" borderId="16" applyBorder="0" applyProtection="0">
      <alignment horizontal="right" vertical="center"/>
    </xf>
    <xf numFmtId="0" fontId="73" fillId="30" borderId="0" applyBorder="0" applyProtection="0">
      <alignment horizontal="centerContinuous" vertical="center"/>
    </xf>
    <xf numFmtId="0" fontId="73" fillId="31" borderId="16" applyBorder="0" applyProtection="0">
      <alignment horizontal="centerContinuous" vertical="center"/>
    </xf>
    <xf numFmtId="0" fontId="74" fillId="0" borderId="0">
      <alignment/>
      <protection/>
    </xf>
    <xf numFmtId="38" fontId="75" fillId="32" borderId="0">
      <alignment horizontal="right" vertical="top"/>
      <protection/>
    </xf>
    <xf numFmtId="0" fontId="58" fillId="0" borderId="0">
      <alignment/>
      <protection/>
    </xf>
    <xf numFmtId="0" fontId="76" fillId="0" borderId="0" applyFill="0" applyBorder="0" applyProtection="0">
      <alignment horizontal="left"/>
    </xf>
    <xf numFmtId="0" fontId="37" fillId="0" borderId="21" applyFill="0" applyBorder="0" applyProtection="0">
      <alignment horizontal="left" vertical="top"/>
    </xf>
    <xf numFmtId="0" fontId="77" fillId="0" borderId="0">
      <alignment horizontal="centerContinuous"/>
      <protection/>
    </xf>
    <xf numFmtId="0" fontId="78" fillId="0" borderId="21" applyFill="0" applyBorder="0" applyProtection="0">
      <alignment/>
    </xf>
    <xf numFmtId="0" fontId="78" fillId="0" borderId="0">
      <alignment/>
      <protection/>
    </xf>
    <xf numFmtId="0" fontId="79" fillId="0" borderId="0" applyFill="0" applyBorder="0" applyProtection="0">
      <alignment/>
    </xf>
    <xf numFmtId="0" fontId="80" fillId="0" borderId="0">
      <alignment/>
      <protection/>
    </xf>
    <xf numFmtId="0" fontId="81" fillId="0" borderId="0" applyNumberFormat="0" applyFill="0" applyBorder="0" applyAlignment="0" applyProtection="0"/>
    <xf numFmtId="0" fontId="82" fillId="0" borderId="22" applyNumberFormat="0" applyFill="0" applyAlignment="0" applyProtection="0"/>
    <xf numFmtId="0" fontId="83" fillId="0" borderId="7" applyFill="0" applyBorder="0" applyProtection="0">
      <alignment vertical="center"/>
    </xf>
    <xf numFmtId="0" fontId="84" fillId="0" borderId="0">
      <alignment horizontal="fill"/>
      <protection/>
    </xf>
    <xf numFmtId="0" fontId="0" fillId="0" borderId="0">
      <alignment/>
      <protection/>
    </xf>
    <xf numFmtId="0" fontId="85" fillId="0" borderId="0" applyNumberFormat="0" applyFill="0" applyBorder="0" applyAlignment="0" applyProtection="0"/>
    <xf numFmtId="0" fontId="86" fillId="0" borderId="16" applyBorder="0" applyProtection="0">
      <alignment horizontal="right"/>
    </xf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175" fontId="4" fillId="0" borderId="3">
      <alignment/>
      <protection locked="0"/>
    </xf>
    <xf numFmtId="0" fontId="49" fillId="10" borderId="4" applyNumberFormat="0" applyAlignment="0" applyProtection="0"/>
    <xf numFmtId="0" fontId="49" fillId="10" borderId="4" applyNumberFormat="0" applyAlignment="0" applyProtection="0"/>
    <xf numFmtId="0" fontId="49" fillId="10" borderId="4" applyNumberFormat="0" applyAlignment="0" applyProtection="0"/>
    <xf numFmtId="0" fontId="49" fillId="10" borderId="4" applyNumberFormat="0" applyAlignment="0" applyProtection="0"/>
    <xf numFmtId="0" fontId="49" fillId="10" borderId="4" applyNumberFormat="0" applyAlignment="0" applyProtection="0"/>
    <xf numFmtId="0" fontId="49" fillId="10" borderId="4" applyNumberFormat="0" applyAlignment="0" applyProtection="0"/>
    <xf numFmtId="0" fontId="49" fillId="10" borderId="4" applyNumberFormat="0" applyAlignment="0" applyProtection="0"/>
    <xf numFmtId="0" fontId="49" fillId="10" borderId="4" applyNumberFormat="0" applyAlignment="0" applyProtection="0"/>
    <xf numFmtId="0" fontId="49" fillId="10" borderId="4" applyNumberFormat="0" applyAlignment="0" applyProtection="0"/>
    <xf numFmtId="0" fontId="49" fillId="10" borderId="4" applyNumberFormat="0" applyAlignment="0" applyProtection="0"/>
    <xf numFmtId="0" fontId="49" fillId="10" borderId="4" applyNumberFormat="0" applyAlignment="0" applyProtection="0"/>
    <xf numFmtId="0" fontId="49" fillId="10" borderId="4" applyNumberFormat="0" applyAlignment="0" applyProtection="0"/>
    <xf numFmtId="0" fontId="49" fillId="10" borderId="4" applyNumberFormat="0" applyAlignment="0" applyProtection="0"/>
    <xf numFmtId="0" fontId="49" fillId="10" borderId="4" applyNumberFormat="0" applyAlignment="0" applyProtection="0"/>
    <xf numFmtId="0" fontId="49" fillId="10" borderId="4" applyNumberFormat="0" applyAlignment="0" applyProtection="0"/>
    <xf numFmtId="0" fontId="49" fillId="10" borderId="4" applyNumberFormat="0" applyAlignment="0" applyProtection="0"/>
    <xf numFmtId="0" fontId="49" fillId="10" borderId="4" applyNumberFormat="0" applyAlignment="0" applyProtection="0"/>
    <xf numFmtId="0" fontId="49" fillId="10" borderId="4" applyNumberFormat="0" applyAlignment="0" applyProtection="0"/>
    <xf numFmtId="0" fontId="49" fillId="10" borderId="4" applyNumberFormat="0" applyAlignment="0" applyProtection="0"/>
    <xf numFmtId="0" fontId="49" fillId="10" borderId="4" applyNumberFormat="0" applyAlignment="0" applyProtection="0"/>
    <xf numFmtId="0" fontId="49" fillId="10" borderId="4" applyNumberFormat="0" applyAlignment="0" applyProtection="0"/>
    <xf numFmtId="0" fontId="49" fillId="10" borderId="4" applyNumberFormat="0" applyAlignment="0" applyProtection="0"/>
    <xf numFmtId="0" fontId="49" fillId="10" borderId="4" applyNumberFormat="0" applyAlignment="0" applyProtection="0"/>
    <xf numFmtId="0" fontId="49" fillId="10" borderId="4" applyNumberFormat="0" applyAlignment="0" applyProtection="0"/>
    <xf numFmtId="0" fontId="49" fillId="10" borderId="4" applyNumberFormat="0" applyAlignment="0" applyProtection="0"/>
    <xf numFmtId="3" fontId="87" fillId="0" borderId="0">
      <alignment horizontal="center" vertical="center" textRotation="90" wrapText="1"/>
      <protection/>
    </xf>
    <xf numFmtId="198" fontId="4" fillId="0" borderId="6">
      <alignment vertical="top" wrapText="1"/>
      <protection/>
    </xf>
    <xf numFmtId="0" fontId="59" fillId="2" borderId="15" applyNumberFormat="0" applyAlignment="0" applyProtection="0"/>
    <xf numFmtId="0" fontId="59" fillId="2" borderId="15" applyNumberFormat="0" applyAlignment="0" applyProtection="0"/>
    <xf numFmtId="0" fontId="59" fillId="2" borderId="15" applyNumberFormat="0" applyAlignment="0" applyProtection="0"/>
    <xf numFmtId="0" fontId="59" fillId="2" borderId="15" applyNumberFormat="0" applyAlignment="0" applyProtection="0"/>
    <xf numFmtId="0" fontId="59" fillId="2" borderId="15" applyNumberFormat="0" applyAlignment="0" applyProtection="0"/>
    <xf numFmtId="0" fontId="59" fillId="2" borderId="15" applyNumberFormat="0" applyAlignment="0" applyProtection="0"/>
    <xf numFmtId="0" fontId="59" fillId="2" borderId="15" applyNumberFormat="0" applyAlignment="0" applyProtection="0"/>
    <xf numFmtId="0" fontId="59" fillId="2" borderId="15" applyNumberFormat="0" applyAlignment="0" applyProtection="0"/>
    <xf numFmtId="0" fontId="59" fillId="2" borderId="15" applyNumberFormat="0" applyAlignment="0" applyProtection="0"/>
    <xf numFmtId="0" fontId="59" fillId="2" borderId="15" applyNumberFormat="0" applyAlignment="0" applyProtection="0"/>
    <xf numFmtId="0" fontId="59" fillId="2" borderId="15" applyNumberFormat="0" applyAlignment="0" applyProtection="0"/>
    <xf numFmtId="0" fontId="59" fillId="2" borderId="15" applyNumberFormat="0" applyAlignment="0" applyProtection="0"/>
    <xf numFmtId="0" fontId="59" fillId="2" borderId="15" applyNumberFormat="0" applyAlignment="0" applyProtection="0"/>
    <xf numFmtId="0" fontId="59" fillId="2" borderId="15" applyNumberFormat="0" applyAlignment="0" applyProtection="0"/>
    <xf numFmtId="0" fontId="59" fillId="2" borderId="15" applyNumberFormat="0" applyAlignment="0" applyProtection="0"/>
    <xf numFmtId="0" fontId="59" fillId="2" borderId="15" applyNumberFormat="0" applyAlignment="0" applyProtection="0"/>
    <xf numFmtId="0" fontId="59" fillId="2" borderId="15" applyNumberFormat="0" applyAlignment="0" applyProtection="0"/>
    <xf numFmtId="0" fontId="59" fillId="2" borderId="15" applyNumberFormat="0" applyAlignment="0" applyProtection="0"/>
    <xf numFmtId="0" fontId="59" fillId="2" borderId="15" applyNumberFormat="0" applyAlignment="0" applyProtection="0"/>
    <xf numFmtId="0" fontId="59" fillId="2" borderId="15" applyNumberFormat="0" applyAlignment="0" applyProtection="0"/>
    <xf numFmtId="0" fontId="59" fillId="2" borderId="15" applyNumberFormat="0" applyAlignment="0" applyProtection="0"/>
    <xf numFmtId="0" fontId="59" fillId="2" borderId="15" applyNumberFormat="0" applyAlignment="0" applyProtection="0"/>
    <xf numFmtId="0" fontId="59" fillId="2" borderId="15" applyNumberFormat="0" applyAlignment="0" applyProtection="0"/>
    <xf numFmtId="0" fontId="59" fillId="2" borderId="15" applyNumberFormat="0" applyAlignment="0" applyProtection="0"/>
    <xf numFmtId="0" fontId="59" fillId="2" borderId="15" applyNumberFormat="0" applyAlignment="0" applyProtection="0"/>
    <xf numFmtId="0" fontId="19" fillId="2" borderId="4" applyNumberFormat="0" applyAlignment="0" applyProtection="0"/>
    <xf numFmtId="0" fontId="19" fillId="2" borderId="4" applyNumberFormat="0" applyAlignment="0" applyProtection="0"/>
    <xf numFmtId="0" fontId="19" fillId="2" borderId="4" applyNumberFormat="0" applyAlignment="0" applyProtection="0"/>
    <xf numFmtId="0" fontId="19" fillId="2" borderId="4" applyNumberFormat="0" applyAlignment="0" applyProtection="0"/>
    <xf numFmtId="0" fontId="19" fillId="2" borderId="4" applyNumberFormat="0" applyAlignment="0" applyProtection="0"/>
    <xf numFmtId="0" fontId="19" fillId="2" borderId="4" applyNumberFormat="0" applyAlignment="0" applyProtection="0"/>
    <xf numFmtId="0" fontId="19" fillId="2" borderId="4" applyNumberFormat="0" applyAlignment="0" applyProtection="0"/>
    <xf numFmtId="0" fontId="19" fillId="2" borderId="4" applyNumberFormat="0" applyAlignment="0" applyProtection="0"/>
    <xf numFmtId="0" fontId="19" fillId="2" borderId="4" applyNumberFormat="0" applyAlignment="0" applyProtection="0"/>
    <xf numFmtId="0" fontId="19" fillId="2" borderId="4" applyNumberFormat="0" applyAlignment="0" applyProtection="0"/>
    <xf numFmtId="0" fontId="19" fillId="2" borderId="4" applyNumberFormat="0" applyAlignment="0" applyProtection="0"/>
    <xf numFmtId="0" fontId="19" fillId="2" borderId="4" applyNumberFormat="0" applyAlignment="0" applyProtection="0"/>
    <xf numFmtId="0" fontId="19" fillId="2" borderId="4" applyNumberFormat="0" applyAlignment="0" applyProtection="0"/>
    <xf numFmtId="0" fontId="19" fillId="2" borderId="4" applyNumberFormat="0" applyAlignment="0" applyProtection="0"/>
    <xf numFmtId="0" fontId="19" fillId="2" borderId="4" applyNumberFormat="0" applyAlignment="0" applyProtection="0"/>
    <xf numFmtId="0" fontId="19" fillId="2" borderId="4" applyNumberFormat="0" applyAlignment="0" applyProtection="0"/>
    <xf numFmtId="0" fontId="19" fillId="2" borderId="4" applyNumberFormat="0" applyAlignment="0" applyProtection="0"/>
    <xf numFmtId="0" fontId="19" fillId="2" borderId="4" applyNumberFormat="0" applyAlignment="0" applyProtection="0"/>
    <xf numFmtId="0" fontId="19" fillId="2" borderId="4" applyNumberFormat="0" applyAlignment="0" applyProtection="0"/>
    <xf numFmtId="0" fontId="19" fillId="2" borderId="4" applyNumberFormat="0" applyAlignment="0" applyProtection="0"/>
    <xf numFmtId="0" fontId="19" fillId="2" borderId="4" applyNumberFormat="0" applyAlignment="0" applyProtection="0"/>
    <xf numFmtId="0" fontId="19" fillId="2" borderId="4" applyNumberFormat="0" applyAlignment="0" applyProtection="0"/>
    <xf numFmtId="0" fontId="19" fillId="2" borderId="4" applyNumberFormat="0" applyAlignment="0" applyProtection="0"/>
    <xf numFmtId="0" fontId="19" fillId="2" borderId="4" applyNumberFormat="0" applyAlignment="0" applyProtection="0"/>
    <xf numFmtId="0" fontId="19" fillId="2" borderId="4" applyNumberFormat="0" applyAlignment="0" applyProtection="0"/>
    <xf numFmtId="0" fontId="111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99" fontId="89" fillId="0" borderId="6">
      <alignment vertical="top" wrapText="1"/>
      <protection/>
    </xf>
    <xf numFmtId="4" fontId="90" fillId="0" borderId="6">
      <alignment horizontal="left" vertical="center"/>
      <protection/>
    </xf>
    <xf numFmtId="4" fontId="90" fillId="0" borderId="6">
      <alignment/>
      <protection/>
    </xf>
    <xf numFmtId="4" fontId="90" fillId="33" borderId="6">
      <alignment/>
      <protection/>
    </xf>
    <xf numFmtId="4" fontId="90" fillId="34" borderId="6">
      <alignment/>
      <protection/>
    </xf>
    <xf numFmtId="4" fontId="91" fillId="35" borderId="6">
      <alignment/>
      <protection/>
    </xf>
    <xf numFmtId="4" fontId="92" fillId="2" borderId="6">
      <alignment/>
      <protection/>
    </xf>
    <xf numFmtId="4" fontId="93" fillId="0" borderId="6">
      <alignment horizontal="center" wrapText="1"/>
      <protection/>
    </xf>
    <xf numFmtId="199" fontId="90" fillId="0" borderId="6">
      <alignment/>
      <protection/>
    </xf>
    <xf numFmtId="199" fontId="89" fillId="0" borderId="6">
      <alignment horizontal="center" vertical="center" wrapText="1"/>
      <protection/>
    </xf>
    <xf numFmtId="199" fontId="89" fillId="0" borderId="6">
      <alignment vertical="top" wrapText="1"/>
      <protection/>
    </xf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94" fillId="0" borderId="0" applyBorder="0">
      <alignment horizontal="center" vertical="center" wrapText="1"/>
      <protection/>
    </xf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2" fillId="0" borderId="23" applyBorder="0">
      <alignment horizontal="center" vertical="center" wrapText="1"/>
      <protection/>
    </xf>
    <xf numFmtId="175" fontId="24" fillId="9" borderId="3">
      <alignment/>
      <protection/>
    </xf>
    <xf numFmtId="4" fontId="3" fillId="4" borderId="6" applyBorder="0">
      <alignment horizontal="right"/>
      <protection/>
    </xf>
    <xf numFmtId="49" fontId="97" fillId="0" borderId="0" applyBorder="0">
      <alignment vertical="center"/>
      <protection/>
    </xf>
    <xf numFmtId="0" fontId="82" fillId="0" borderId="22" applyNumberFormat="0" applyFill="0" applyAlignment="0" applyProtection="0"/>
    <xf numFmtId="0" fontId="82" fillId="0" borderId="22" applyNumberFormat="0" applyFill="0" applyAlignment="0" applyProtection="0"/>
    <xf numFmtId="0" fontId="82" fillId="0" borderId="22" applyNumberFormat="0" applyFill="0" applyAlignment="0" applyProtection="0"/>
    <xf numFmtId="0" fontId="82" fillId="0" borderId="22" applyNumberFormat="0" applyFill="0" applyAlignment="0" applyProtection="0"/>
    <xf numFmtId="0" fontId="82" fillId="0" borderId="22" applyNumberFormat="0" applyFill="0" applyAlignment="0" applyProtection="0"/>
    <xf numFmtId="0" fontId="82" fillId="0" borderId="22" applyNumberFormat="0" applyFill="0" applyAlignment="0" applyProtection="0"/>
    <xf numFmtId="0" fontId="82" fillId="0" borderId="22" applyNumberFormat="0" applyFill="0" applyAlignment="0" applyProtection="0"/>
    <xf numFmtId="0" fontId="82" fillId="0" borderId="22" applyNumberFormat="0" applyFill="0" applyAlignment="0" applyProtection="0"/>
    <xf numFmtId="0" fontId="82" fillId="0" borderId="22" applyNumberFormat="0" applyFill="0" applyAlignment="0" applyProtection="0"/>
    <xf numFmtId="0" fontId="82" fillId="0" borderId="22" applyNumberFormat="0" applyFill="0" applyAlignment="0" applyProtection="0"/>
    <xf numFmtId="0" fontId="82" fillId="0" borderId="22" applyNumberFormat="0" applyFill="0" applyAlignment="0" applyProtection="0"/>
    <xf numFmtId="0" fontId="82" fillId="0" borderId="22" applyNumberFormat="0" applyFill="0" applyAlignment="0" applyProtection="0"/>
    <xf numFmtId="0" fontId="82" fillId="0" borderId="22" applyNumberFormat="0" applyFill="0" applyAlignment="0" applyProtection="0"/>
    <xf numFmtId="0" fontId="82" fillId="0" borderId="22" applyNumberFormat="0" applyFill="0" applyAlignment="0" applyProtection="0"/>
    <xf numFmtId="0" fontId="82" fillId="0" borderId="22" applyNumberFormat="0" applyFill="0" applyAlignment="0" applyProtection="0"/>
    <xf numFmtId="0" fontId="82" fillId="0" borderId="22" applyNumberFormat="0" applyFill="0" applyAlignment="0" applyProtection="0"/>
    <xf numFmtId="0" fontId="82" fillId="0" borderId="22" applyNumberFormat="0" applyFill="0" applyAlignment="0" applyProtection="0"/>
    <xf numFmtId="0" fontId="82" fillId="0" borderId="22" applyNumberFormat="0" applyFill="0" applyAlignment="0" applyProtection="0"/>
    <xf numFmtId="0" fontId="82" fillId="0" borderId="22" applyNumberFormat="0" applyFill="0" applyAlignment="0" applyProtection="0"/>
    <xf numFmtId="0" fontId="82" fillId="0" borderId="22" applyNumberFormat="0" applyFill="0" applyAlignment="0" applyProtection="0"/>
    <xf numFmtId="0" fontId="82" fillId="0" borderId="22" applyNumberFormat="0" applyFill="0" applyAlignment="0" applyProtection="0"/>
    <xf numFmtId="0" fontId="82" fillId="0" borderId="22" applyNumberFormat="0" applyFill="0" applyAlignment="0" applyProtection="0"/>
    <xf numFmtId="0" fontId="82" fillId="0" borderId="22" applyNumberFormat="0" applyFill="0" applyAlignment="0" applyProtection="0"/>
    <xf numFmtId="0" fontId="82" fillId="0" borderId="22" applyNumberFormat="0" applyFill="0" applyAlignment="0" applyProtection="0"/>
    <xf numFmtId="0" fontId="82" fillId="0" borderId="22" applyNumberFormat="0" applyFill="0" applyAlignment="0" applyProtection="0"/>
    <xf numFmtId="3" fontId="24" fillId="0" borderId="6" applyBorder="0">
      <alignment vertical="center"/>
      <protection/>
    </xf>
    <xf numFmtId="0" fontId="55" fillId="0" borderId="2" applyNumberFormat="0" applyFill="0" applyAlignment="0" applyProtection="0"/>
    <xf numFmtId="0" fontId="55" fillId="0" borderId="2" applyNumberFormat="0" applyFill="0" applyAlignment="0" applyProtection="0"/>
    <xf numFmtId="0" fontId="55" fillId="0" borderId="2" applyNumberFormat="0" applyFill="0" applyAlignment="0" applyProtection="0"/>
    <xf numFmtId="0" fontId="55" fillId="0" borderId="2" applyNumberFormat="0" applyFill="0" applyAlignment="0" applyProtection="0"/>
    <xf numFmtId="0" fontId="55" fillId="0" borderId="2" applyNumberFormat="0" applyFill="0" applyAlignment="0" applyProtection="0"/>
    <xf numFmtId="0" fontId="55" fillId="0" borderId="2" applyNumberFormat="0" applyFill="0" applyAlignment="0" applyProtection="0"/>
    <xf numFmtId="0" fontId="55" fillId="0" borderId="2" applyNumberFormat="0" applyFill="0" applyAlignment="0" applyProtection="0"/>
    <xf numFmtId="0" fontId="55" fillId="0" borderId="2" applyNumberFormat="0" applyFill="0" applyAlignment="0" applyProtection="0"/>
    <xf numFmtId="0" fontId="55" fillId="0" borderId="2" applyNumberFormat="0" applyFill="0" applyAlignment="0" applyProtection="0"/>
    <xf numFmtId="0" fontId="20" fillId="23" borderId="5" applyNumberFormat="0" applyAlignment="0" applyProtection="0"/>
    <xf numFmtId="0" fontId="20" fillId="23" borderId="5" applyNumberFormat="0" applyAlignment="0" applyProtection="0"/>
    <xf numFmtId="0" fontId="20" fillId="23" borderId="5" applyNumberFormat="0" applyAlignment="0" applyProtection="0"/>
    <xf numFmtId="0" fontId="20" fillId="23" borderId="5" applyNumberFormat="0" applyAlignment="0" applyProtection="0"/>
    <xf numFmtId="0" fontId="20" fillId="23" borderId="5" applyNumberFormat="0" applyAlignment="0" applyProtection="0"/>
    <xf numFmtId="0" fontId="20" fillId="23" borderId="5" applyNumberFormat="0" applyAlignment="0" applyProtection="0"/>
    <xf numFmtId="0" fontId="20" fillId="23" borderId="5" applyNumberFormat="0" applyAlignment="0" applyProtection="0"/>
    <xf numFmtId="0" fontId="20" fillId="23" borderId="5" applyNumberFormat="0" applyAlignment="0" applyProtection="0"/>
    <xf numFmtId="0" fontId="20" fillId="23" borderId="5" applyNumberFormat="0" applyAlignment="0" applyProtection="0"/>
    <xf numFmtId="0" fontId="20" fillId="23" borderId="5" applyNumberFormat="0" applyAlignment="0" applyProtection="0"/>
    <xf numFmtId="0" fontId="20" fillId="23" borderId="5" applyNumberFormat="0" applyAlignment="0" applyProtection="0"/>
    <xf numFmtId="0" fontId="20" fillId="23" borderId="5" applyNumberFormat="0" applyAlignment="0" applyProtection="0"/>
    <xf numFmtId="0" fontId="20" fillId="23" borderId="5" applyNumberFormat="0" applyAlignment="0" applyProtection="0"/>
    <xf numFmtId="0" fontId="20" fillId="23" borderId="5" applyNumberFormat="0" applyAlignment="0" applyProtection="0"/>
    <xf numFmtId="0" fontId="20" fillId="23" borderId="5" applyNumberFormat="0" applyAlignment="0" applyProtection="0"/>
    <xf numFmtId="0" fontId="20" fillId="23" borderId="5" applyNumberFormat="0" applyAlignment="0" applyProtection="0"/>
    <xf numFmtId="0" fontId="20" fillId="23" borderId="5" applyNumberFormat="0" applyAlignment="0" applyProtection="0"/>
    <xf numFmtId="0" fontId="20" fillId="23" borderId="5" applyNumberFormat="0" applyAlignment="0" applyProtection="0"/>
    <xf numFmtId="0" fontId="20" fillId="23" borderId="5" applyNumberFormat="0" applyAlignment="0" applyProtection="0"/>
    <xf numFmtId="0" fontId="20" fillId="23" borderId="5" applyNumberFormat="0" applyAlignment="0" applyProtection="0"/>
    <xf numFmtId="0" fontId="20" fillId="23" borderId="5" applyNumberFormat="0" applyAlignment="0" applyProtection="0"/>
    <xf numFmtId="0" fontId="20" fillId="23" borderId="5" applyNumberFormat="0" applyAlignment="0" applyProtection="0"/>
    <xf numFmtId="0" fontId="20" fillId="23" borderId="5" applyNumberFormat="0" applyAlignment="0" applyProtection="0"/>
    <xf numFmtId="0" fontId="20" fillId="23" borderId="5" applyNumberFormat="0" applyAlignment="0" applyProtection="0"/>
    <xf numFmtId="0" fontId="20" fillId="23" borderId="5" applyNumberFormat="0" applyAlignment="0" applyProtection="0"/>
    <xf numFmtId="0" fontId="4" fillId="0" borderId="0">
      <alignment wrapText="1"/>
      <protection/>
    </xf>
    <xf numFmtId="0" fontId="55" fillId="3" borderId="0" applyFill="0">
      <alignment wrapText="1"/>
      <protection/>
    </xf>
    <xf numFmtId="0" fontId="55" fillId="3" borderId="0" applyFill="0">
      <alignment wrapText="1"/>
      <protection/>
    </xf>
    <xf numFmtId="0" fontId="55" fillId="3" borderId="0" applyFill="0">
      <alignment wrapText="1"/>
      <protection/>
    </xf>
    <xf numFmtId="0" fontId="55" fillId="3" borderId="0" applyFill="0">
      <alignment wrapText="1"/>
      <protection/>
    </xf>
    <xf numFmtId="0" fontId="55" fillId="3" borderId="0" applyFill="0">
      <alignment wrapText="1"/>
      <protection/>
    </xf>
    <xf numFmtId="0" fontId="55" fillId="3" borderId="0" applyFill="0">
      <alignment wrapText="1"/>
      <protection/>
    </xf>
    <xf numFmtId="0" fontId="55" fillId="3" borderId="0" applyFill="0">
      <alignment wrapText="1"/>
      <protection/>
    </xf>
    <xf numFmtId="0" fontId="55" fillId="3" borderId="0" applyFill="0">
      <alignment wrapText="1"/>
      <protection/>
    </xf>
    <xf numFmtId="0" fontId="55" fillId="3" borderId="0" applyFill="0">
      <alignment wrapText="1"/>
      <protection/>
    </xf>
    <xf numFmtId="0" fontId="55" fillId="3" borderId="0" applyFill="0">
      <alignment wrapText="1"/>
      <protection/>
    </xf>
    <xf numFmtId="0" fontId="55" fillId="3" borderId="0" applyFill="0">
      <alignment wrapText="1"/>
      <protection/>
    </xf>
    <xf numFmtId="0" fontId="55" fillId="3" borderId="0" applyFill="0">
      <alignment wrapText="1"/>
      <protection/>
    </xf>
    <xf numFmtId="0" fontId="55" fillId="3" borderId="0" applyFill="0">
      <alignment wrapText="1"/>
      <protection/>
    </xf>
    <xf numFmtId="0" fontId="55" fillId="3" borderId="0" applyFill="0">
      <alignment wrapText="1"/>
      <protection/>
    </xf>
    <xf numFmtId="0" fontId="55" fillId="3" borderId="0" applyFill="0">
      <alignment wrapText="1"/>
      <protection/>
    </xf>
    <xf numFmtId="0" fontId="55" fillId="3" borderId="0" applyFill="0">
      <alignment wrapText="1"/>
      <protection/>
    </xf>
    <xf numFmtId="0" fontId="55" fillId="3" borderId="0" applyFill="0">
      <alignment wrapText="1"/>
      <protection/>
    </xf>
    <xf numFmtId="0" fontId="55" fillId="3" borderId="0" applyFill="0">
      <alignment wrapText="1"/>
      <protection/>
    </xf>
    <xf numFmtId="0" fontId="55" fillId="3" borderId="0" applyFill="0">
      <alignment wrapText="1"/>
      <protection/>
    </xf>
    <xf numFmtId="0" fontId="55" fillId="3" borderId="0" applyFill="0">
      <alignment wrapText="1"/>
      <protection/>
    </xf>
    <xf numFmtId="0" fontId="55" fillId="3" borderId="0" applyFill="0">
      <alignment wrapText="1"/>
      <protection/>
    </xf>
    <xf numFmtId="0" fontId="55" fillId="3" borderId="0" applyFill="0">
      <alignment wrapText="1"/>
      <protection/>
    </xf>
    <xf numFmtId="0" fontId="55" fillId="3" borderId="0" applyFill="0">
      <alignment wrapText="1"/>
      <protection/>
    </xf>
    <xf numFmtId="0" fontId="55" fillId="3" borderId="0" applyFill="0">
      <alignment wrapText="1"/>
      <protection/>
    </xf>
    <xf numFmtId="0" fontId="55" fillId="3" borderId="0" applyFill="0">
      <alignment wrapText="1"/>
      <protection/>
    </xf>
    <xf numFmtId="0" fontId="55" fillId="3" borderId="0" applyFill="0">
      <alignment wrapText="1"/>
      <protection/>
    </xf>
    <xf numFmtId="0" fontId="55" fillId="3" borderId="0" applyFill="0">
      <alignment wrapText="1"/>
      <protection/>
    </xf>
    <xf numFmtId="0" fontId="55" fillId="3" borderId="0" applyFill="0">
      <alignment wrapText="1"/>
      <protection/>
    </xf>
    <xf numFmtId="0" fontId="55" fillId="3" borderId="0" applyFill="0">
      <alignment wrapText="1"/>
      <protection/>
    </xf>
    <xf numFmtId="0" fontId="55" fillId="3" borderId="0" applyFill="0">
      <alignment wrapText="1"/>
      <protection/>
    </xf>
    <xf numFmtId="0" fontId="55" fillId="3" borderId="0" applyFill="0">
      <alignment wrapText="1"/>
      <protection/>
    </xf>
    <xf numFmtId="0" fontId="55" fillId="3" borderId="0" applyFill="0">
      <alignment wrapText="1"/>
      <protection/>
    </xf>
    <xf numFmtId="0" fontId="55" fillId="3" borderId="0" applyFill="0">
      <alignment wrapText="1"/>
      <protection/>
    </xf>
    <xf numFmtId="0" fontId="55" fillId="3" borderId="0" applyFill="0">
      <alignment wrapText="1"/>
      <protection/>
    </xf>
    <xf numFmtId="0" fontId="55" fillId="3" borderId="0" applyFill="0">
      <alignment wrapText="1"/>
      <protection/>
    </xf>
    <xf numFmtId="0" fontId="55" fillId="3" borderId="0" applyFill="0">
      <alignment wrapText="1"/>
      <protection/>
    </xf>
    <xf numFmtId="0" fontId="55" fillId="3" borderId="0" applyFill="0">
      <alignment wrapText="1"/>
      <protection/>
    </xf>
    <xf numFmtId="0" fontId="55" fillId="3" borderId="0" applyFill="0">
      <alignment wrapText="1"/>
      <protection/>
    </xf>
    <xf numFmtId="0" fontId="55" fillId="3" borderId="0" applyFill="0">
      <alignment wrapText="1"/>
      <protection/>
    </xf>
    <xf numFmtId="0" fontId="55" fillId="3" borderId="0" applyFill="0">
      <alignment wrapText="1"/>
      <protection/>
    </xf>
    <xf numFmtId="0" fontId="55" fillId="3" borderId="0" applyFill="0">
      <alignment wrapText="1"/>
      <protection/>
    </xf>
    <xf numFmtId="0" fontId="55" fillId="3" borderId="0" applyFill="0">
      <alignment wrapText="1"/>
      <protection/>
    </xf>
    <xf numFmtId="0" fontId="55" fillId="3" borderId="0" applyFill="0">
      <alignment wrapText="1"/>
      <protection/>
    </xf>
    <xf numFmtId="0" fontId="55" fillId="3" borderId="0" applyFill="0">
      <alignment wrapText="1"/>
      <protection/>
    </xf>
    <xf numFmtId="0" fontId="55" fillId="3" borderId="0" applyFill="0">
      <alignment wrapText="1"/>
      <protection/>
    </xf>
    <xf numFmtId="0" fontId="55" fillId="3" borderId="0" applyFill="0">
      <alignment wrapText="1"/>
      <protection/>
    </xf>
    <xf numFmtId="0" fontId="55" fillId="3" borderId="0" applyFill="0">
      <alignment wrapText="1"/>
      <protection/>
    </xf>
    <xf numFmtId="0" fontId="96" fillId="0" borderId="0">
      <alignment horizontal="center" vertical="top" wrapText="1"/>
      <protection/>
    </xf>
    <xf numFmtId="0" fontId="98" fillId="0" borderId="0">
      <alignment horizontal="centerContinuous" vertical="center" wrapText="1"/>
      <protection/>
    </xf>
    <xf numFmtId="200" fontId="91" fillId="3" borderId="6">
      <alignment wrapText="1"/>
      <protection/>
    </xf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7" fontId="99" fillId="0" borderId="0">
      <alignment/>
      <protection/>
    </xf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49" fontId="87" fillId="0" borderId="6">
      <alignment horizontal="right" vertical="top" wrapText="1"/>
      <protection/>
    </xf>
    <xf numFmtId="165" fontId="100" fillId="0" borderId="0">
      <alignment horizontal="right" vertical="top" wrapText="1"/>
      <protection/>
    </xf>
    <xf numFmtId="49" fontId="3" fillId="0" borderId="0" applyBorder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49" fontId="3" fillId="0" borderId="0" applyBorder="0">
      <alignment vertical="top"/>
      <protection/>
    </xf>
    <xf numFmtId="0" fontId="1" fillId="0" borderId="0">
      <alignment/>
      <protection/>
    </xf>
    <xf numFmtId="49" fontId="3" fillId="0" borderId="0" applyBorder="0">
      <alignment vertical="top"/>
      <protection/>
    </xf>
    <xf numFmtId="49" fontId="3" fillId="0" borderId="0" applyBorder="0">
      <alignment vertical="top"/>
      <protection/>
    </xf>
    <xf numFmtId="49" fontId="3" fillId="0" borderId="0" applyBorder="0">
      <alignment vertical="top"/>
      <protection/>
    </xf>
    <xf numFmtId="49" fontId="3" fillId="0" borderId="0" applyBorder="0">
      <alignment vertical="top"/>
      <protection/>
    </xf>
    <xf numFmtId="49" fontId="3" fillId="0" borderId="0" applyBorder="0">
      <alignment vertical="top"/>
      <protection/>
    </xf>
    <xf numFmtId="49" fontId="3" fillId="0" borderId="0" applyBorder="0">
      <alignment vertical="top"/>
      <protection/>
    </xf>
    <xf numFmtId="0" fontId="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12" fillId="0" borderId="0" applyNumberFormat="0" applyFill="0" applyBorder="0" applyAlignment="0" applyProtection="0"/>
    <xf numFmtId="1" fontId="101" fillId="0" borderId="6">
      <alignment horizontal="left" vertical="center"/>
      <protection/>
    </xf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4" fillId="0" borderId="0" applyFont="0" applyFill="0" applyBorder="0" applyProtection="0">
      <alignment horizontal="center" vertical="center" wrapText="1"/>
    </xf>
    <xf numFmtId="0" fontId="4" fillId="0" borderId="0" applyNumberFormat="0" applyFont="0" applyFill="0" applyBorder="0" applyProtection="0">
      <alignment horizontal="justify" vertical="center" wrapText="1"/>
    </xf>
    <xf numFmtId="199" fontId="102" fillId="0" borderId="6">
      <alignment vertical="top"/>
      <protection/>
    </xf>
    <xf numFmtId="165" fontId="103" fillId="4" borderId="17" applyNumberFormat="0" applyBorder="0" applyAlignment="0">
      <protection locked="0"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24" borderId="14" applyNumberFormat="0" applyFont="0" applyAlignment="0" applyProtection="0"/>
    <xf numFmtId="0" fontId="4" fillId="24" borderId="14" applyNumberFormat="0" applyFont="0" applyAlignment="0" applyProtection="0"/>
    <xf numFmtId="0" fontId="4" fillId="24" borderId="14" applyNumberFormat="0" applyFont="0" applyAlignment="0" applyProtection="0"/>
    <xf numFmtId="0" fontId="4" fillId="24" borderId="14" applyNumberFormat="0" applyFont="0" applyAlignment="0" applyProtection="0"/>
    <xf numFmtId="0" fontId="4" fillId="24" borderId="14" applyNumberFormat="0" applyFont="0" applyAlignment="0" applyProtection="0"/>
    <xf numFmtId="0" fontId="4" fillId="24" borderId="14" applyNumberFormat="0" applyFont="0" applyAlignment="0" applyProtection="0"/>
    <xf numFmtId="0" fontId="4" fillId="24" borderId="14" applyNumberFormat="0" applyFont="0" applyAlignment="0" applyProtection="0"/>
    <xf numFmtId="0" fontId="4" fillId="24" borderId="14" applyNumberFormat="0" applyFont="0" applyAlignment="0" applyProtection="0"/>
    <xf numFmtId="0" fontId="4" fillId="24" borderId="14" applyNumberFormat="0" applyFont="0" applyAlignment="0" applyProtection="0"/>
    <xf numFmtId="0" fontId="4" fillId="24" borderId="14" applyNumberFormat="0" applyFont="0" applyAlignment="0" applyProtection="0"/>
    <xf numFmtId="0" fontId="0" fillId="24" borderId="14" applyNumberFormat="0" applyFont="0" applyAlignment="0" applyProtection="0"/>
    <xf numFmtId="0" fontId="0" fillId="24" borderId="14" applyNumberFormat="0" applyFont="0" applyAlignment="0" applyProtection="0"/>
    <xf numFmtId="0" fontId="0" fillId="24" borderId="14" applyNumberFormat="0" applyFont="0" applyAlignment="0" applyProtection="0"/>
    <xf numFmtId="0" fontId="0" fillId="24" borderId="14" applyNumberFormat="0" applyFont="0" applyAlignment="0" applyProtection="0"/>
    <xf numFmtId="0" fontId="0" fillId="24" borderId="14" applyNumberFormat="0" applyFont="0" applyAlignment="0" applyProtection="0"/>
    <xf numFmtId="0" fontId="0" fillId="24" borderId="14" applyNumberFormat="0" applyFont="0" applyAlignment="0" applyProtection="0"/>
    <xf numFmtId="0" fontId="0" fillId="24" borderId="14" applyNumberFormat="0" applyFont="0" applyAlignment="0" applyProtection="0"/>
    <xf numFmtId="0" fontId="0" fillId="24" borderId="14" applyNumberFormat="0" applyFont="0" applyAlignment="0" applyProtection="0"/>
    <xf numFmtId="0" fontId="0" fillId="24" borderId="14" applyNumberFormat="0" applyFont="0" applyAlignment="0" applyProtection="0"/>
    <xf numFmtId="0" fontId="0" fillId="24" borderId="14" applyNumberFormat="0" applyFont="0" applyAlignment="0" applyProtection="0"/>
    <xf numFmtId="0" fontId="0" fillId="24" borderId="14" applyNumberFormat="0" applyFont="0" applyAlignment="0" applyProtection="0"/>
    <xf numFmtId="0" fontId="0" fillId="24" borderId="14" applyNumberFormat="0" applyFont="0" applyAlignment="0" applyProtection="0"/>
    <xf numFmtId="0" fontId="0" fillId="24" borderId="14" applyNumberFormat="0" applyFont="0" applyAlignment="0" applyProtection="0"/>
    <xf numFmtId="0" fontId="0" fillId="24" borderId="14" applyNumberFormat="0" applyFont="0" applyAlignment="0" applyProtection="0"/>
    <xf numFmtId="0" fontId="0" fillId="24" borderId="14" applyNumberFormat="0" applyFont="0" applyAlignment="0" applyProtection="0"/>
    <xf numFmtId="0" fontId="0" fillId="24" borderId="14" applyNumberFormat="0" applyFont="0" applyAlignment="0" applyProtection="0"/>
    <xf numFmtId="0" fontId="0" fillId="24" borderId="14" applyNumberFormat="0" applyFont="0" applyAlignment="0" applyProtection="0"/>
    <xf numFmtId="0" fontId="0" fillId="24" borderId="14" applyNumberFormat="0" applyFont="0" applyAlignment="0" applyProtection="0"/>
    <xf numFmtId="0" fontId="0" fillId="24" borderId="14" applyNumberFormat="0" applyFont="0" applyAlignment="0" applyProtection="0"/>
    <xf numFmtId="0" fontId="0" fillId="24" borderId="14" applyNumberFormat="0" applyFont="0" applyAlignment="0" applyProtection="0"/>
    <xf numFmtId="0" fontId="0" fillId="24" borderId="14" applyNumberFormat="0" applyFont="0" applyAlignment="0" applyProtection="0"/>
    <xf numFmtId="0" fontId="0" fillId="24" borderId="14" applyNumberFormat="0" applyFont="0" applyAlignment="0" applyProtection="0"/>
    <xf numFmtId="0" fontId="0" fillId="24" borderId="14" applyNumberFormat="0" applyFont="0" applyAlignment="0" applyProtection="0"/>
    <xf numFmtId="0" fontId="0" fillId="24" borderId="14" applyNumberFormat="0" applyFont="0" applyAlignment="0" applyProtection="0"/>
    <xf numFmtId="0" fontId="0" fillId="24" borderId="14" applyNumberFormat="0" applyFont="0" applyAlignment="0" applyProtection="0"/>
    <xf numFmtId="0" fontId="0" fillId="24" borderId="14" applyNumberFormat="0" applyFont="0" applyAlignment="0" applyProtection="0"/>
    <xf numFmtId="0" fontId="0" fillId="24" borderId="14" applyNumberFormat="0" applyFont="0" applyAlignment="0" applyProtection="0"/>
    <xf numFmtId="0" fontId="0" fillId="24" borderId="14" applyNumberFormat="0" applyFont="0" applyAlignment="0" applyProtection="0"/>
    <xf numFmtId="0" fontId="0" fillId="24" borderId="14" applyNumberFormat="0" applyFont="0" applyAlignment="0" applyProtection="0"/>
    <xf numFmtId="0" fontId="0" fillId="24" borderId="14" applyNumberFormat="0" applyFont="0" applyAlignment="0" applyProtection="0"/>
    <xf numFmtId="0" fontId="0" fillId="24" borderId="14" applyNumberFormat="0" applyFont="0" applyAlignment="0" applyProtection="0"/>
    <xf numFmtId="0" fontId="0" fillId="24" borderId="14" applyNumberFormat="0" applyFont="0" applyAlignment="0" applyProtection="0"/>
    <xf numFmtId="0" fontId="0" fillId="24" borderId="14" applyNumberFormat="0" applyFont="0" applyAlignment="0" applyProtection="0"/>
    <xf numFmtId="0" fontId="0" fillId="24" borderId="14" applyNumberFormat="0" applyFont="0" applyAlignment="0" applyProtection="0"/>
    <xf numFmtId="0" fontId="0" fillId="24" borderId="14" applyNumberFormat="0" applyFont="0" applyAlignment="0" applyProtection="0"/>
    <xf numFmtId="0" fontId="0" fillId="24" borderId="14" applyNumberFormat="0" applyFont="0" applyAlignment="0" applyProtection="0"/>
    <xf numFmtId="0" fontId="0" fillId="24" borderId="14" applyNumberFormat="0" applyFont="0" applyAlignment="0" applyProtection="0"/>
    <xf numFmtId="0" fontId="0" fillId="24" borderId="14" applyNumberFormat="0" applyFont="0" applyAlignment="0" applyProtection="0"/>
    <xf numFmtId="0" fontId="0" fillId="24" borderId="14" applyNumberFormat="0" applyFont="0" applyAlignment="0" applyProtection="0"/>
    <xf numFmtId="0" fontId="0" fillId="24" borderId="14" applyNumberFormat="0" applyFont="0" applyAlignment="0" applyProtection="0"/>
    <xf numFmtId="0" fontId="0" fillId="24" borderId="14" applyNumberFormat="0" applyFont="0" applyAlignment="0" applyProtection="0"/>
    <xf numFmtId="0" fontId="0" fillId="24" borderId="14" applyNumberFormat="0" applyFont="0" applyAlignment="0" applyProtection="0"/>
    <xf numFmtId="0" fontId="0" fillId="24" borderId="14" applyNumberFormat="0" applyFont="0" applyAlignment="0" applyProtection="0"/>
    <xf numFmtId="0" fontId="0" fillId="24" borderId="14" applyNumberFormat="0" applyFont="0" applyAlignment="0" applyProtection="0"/>
    <xf numFmtId="0" fontId="0" fillId="24" borderId="14" applyNumberFormat="0" applyFont="0" applyAlignment="0" applyProtection="0"/>
    <xf numFmtId="0" fontId="0" fillId="24" borderId="14" applyNumberFormat="0" applyFont="0" applyAlignment="0" applyProtection="0"/>
    <xf numFmtId="0" fontId="0" fillId="24" borderId="14" applyNumberFormat="0" applyFont="0" applyAlignment="0" applyProtection="0"/>
    <xf numFmtId="0" fontId="0" fillId="24" borderId="14" applyNumberFormat="0" applyFont="0" applyAlignment="0" applyProtection="0"/>
    <xf numFmtId="49" fontId="91" fillId="0" borderId="1">
      <alignment horizontal="left" vertical="center"/>
      <protection/>
    </xf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201" fontId="104" fillId="0" borderId="6">
      <alignment/>
      <protection/>
    </xf>
    <xf numFmtId="0" fontId="4" fillId="0" borderId="6" applyNumberFormat="0" applyFont="0" applyFill="0" applyAlignment="0" applyProtection="0"/>
    <xf numFmtId="3" fontId="105" fillId="36" borderId="1">
      <alignment horizontal="justify" vertical="center"/>
      <protection/>
    </xf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6" fillId="0" borderId="0">
      <alignment/>
      <protection/>
    </xf>
    <xf numFmtId="38" fontId="7" fillId="0" borderId="0">
      <alignment vertical="top"/>
      <protection/>
    </xf>
    <xf numFmtId="49" fontId="100" fillId="0" borderId="0">
      <alignment/>
      <protection/>
    </xf>
    <xf numFmtId="49" fontId="106" fillId="0" borderId="0">
      <alignment vertical="top"/>
      <protection/>
    </xf>
    <xf numFmtId="165" fontId="55" fillId="0" borderId="0" applyFill="0" applyBorder="0" applyAlignment="0" applyProtection="0"/>
    <xf numFmtId="165" fontId="55" fillId="0" borderId="0" applyFill="0" applyBorder="0" applyAlignment="0" applyProtection="0"/>
    <xf numFmtId="165" fontId="55" fillId="0" borderId="0" applyFill="0" applyBorder="0" applyAlignment="0" applyProtection="0"/>
    <xf numFmtId="165" fontId="55" fillId="0" borderId="0" applyFill="0" applyBorder="0" applyAlignment="0" applyProtection="0"/>
    <xf numFmtId="165" fontId="55" fillId="0" borderId="0" applyFill="0" applyBorder="0" applyAlignment="0" applyProtection="0"/>
    <xf numFmtId="165" fontId="55" fillId="0" borderId="0" applyFill="0" applyBorder="0" applyAlignment="0" applyProtection="0"/>
    <xf numFmtId="165" fontId="55" fillId="0" borderId="0" applyFill="0" applyBorder="0" applyAlignment="0" applyProtection="0"/>
    <xf numFmtId="165" fontId="55" fillId="0" borderId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49" fontId="55" fillId="0" borderId="0">
      <alignment horizontal="center"/>
      <protection/>
    </xf>
    <xf numFmtId="49" fontId="55" fillId="0" borderId="0">
      <alignment horizontal="center"/>
      <protection/>
    </xf>
    <xf numFmtId="49" fontId="55" fillId="0" borderId="0">
      <alignment horizontal="center"/>
      <protection/>
    </xf>
    <xf numFmtId="49" fontId="55" fillId="0" borderId="0">
      <alignment horizontal="center"/>
      <protection/>
    </xf>
    <xf numFmtId="49" fontId="55" fillId="0" borderId="0">
      <alignment horizontal="center"/>
      <protection/>
    </xf>
    <xf numFmtId="49" fontId="55" fillId="0" borderId="0">
      <alignment horizontal="center"/>
      <protection/>
    </xf>
    <xf numFmtId="49" fontId="55" fillId="0" borderId="0">
      <alignment horizontal="center"/>
      <protection/>
    </xf>
    <xf numFmtId="49" fontId="55" fillId="0" borderId="0">
      <alignment horizontal="center"/>
      <protection/>
    </xf>
    <xf numFmtId="49" fontId="55" fillId="0" borderId="0">
      <alignment horizontal="center"/>
      <protection/>
    </xf>
    <xf numFmtId="202" fontId="4" fillId="0" borderId="0" applyFont="0" applyFill="0" applyBorder="0" applyAlignment="0" applyProtection="0"/>
    <xf numFmtId="203" fontId="4" fillId="0" borderId="0" applyFont="0" applyFill="0" applyBorder="0" applyAlignment="0" applyProtection="0"/>
    <xf numFmtId="2" fontId="55" fillId="0" borderId="0" applyFill="0" applyBorder="0" applyAlignment="0" applyProtection="0"/>
    <xf numFmtId="2" fontId="55" fillId="0" borderId="0" applyFill="0" applyBorder="0" applyAlignment="0" applyProtection="0"/>
    <xf numFmtId="2" fontId="55" fillId="0" borderId="0" applyFill="0" applyBorder="0" applyAlignment="0" applyProtection="0"/>
    <xf numFmtId="2" fontId="55" fillId="0" borderId="0" applyFill="0" applyBorder="0" applyAlignment="0" applyProtection="0"/>
    <xf numFmtId="2" fontId="55" fillId="0" borderId="0" applyFill="0" applyBorder="0" applyAlignment="0" applyProtection="0"/>
    <xf numFmtId="2" fontId="55" fillId="0" borderId="0" applyFill="0" applyBorder="0" applyAlignment="0" applyProtection="0"/>
    <xf numFmtId="2" fontId="55" fillId="0" borderId="0" applyFill="0" applyBorder="0" applyAlignment="0" applyProtection="0"/>
    <xf numFmtId="2" fontId="55" fillId="0" borderId="0" applyFill="0" applyBorder="0" applyAlignment="0" applyProtection="0"/>
    <xf numFmtId="2" fontId="55" fillId="0" borderId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4" fontId="3" fillId="3" borderId="0" applyBorder="0">
      <alignment horizontal="right"/>
      <protection/>
    </xf>
    <xf numFmtId="4" fontId="3" fillId="3" borderId="0" applyBorder="0">
      <alignment horizontal="right"/>
      <protection/>
    </xf>
    <xf numFmtId="4" fontId="3" fillId="3" borderId="0" applyBorder="0">
      <alignment horizontal="right"/>
      <protection/>
    </xf>
    <xf numFmtId="4" fontId="3" fillId="10" borderId="24" applyBorder="0">
      <alignment horizontal="right"/>
      <protection/>
    </xf>
    <xf numFmtId="4" fontId="3" fillId="3" borderId="6" applyFont="0" applyBorder="0">
      <alignment horizontal="right"/>
      <protection/>
    </xf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205" fontId="4" fillId="0" borderId="1">
      <alignment vertical="top" wrapText="1"/>
      <protection/>
    </xf>
    <xf numFmtId="206" fontId="4" fillId="0" borderId="6" applyFont="0" applyFill="0" applyBorder="0" applyProtection="0">
      <alignment horizontal="center" vertical="center"/>
    </xf>
    <xf numFmtId="3" fontId="4" fillId="0" borderId="0" applyFont="0" applyBorder="0">
      <alignment horizontal="center"/>
      <protection/>
    </xf>
    <xf numFmtId="207" fontId="11" fillId="0" borderId="0">
      <alignment/>
      <protection locked="0"/>
    </xf>
    <xf numFmtId="49" fontId="89" fillId="0" borderId="6">
      <alignment horizontal="center" vertical="center" wrapText="1"/>
      <protection/>
    </xf>
    <xf numFmtId="0" fontId="4" fillId="0" borderId="6" applyBorder="0">
      <alignment horizontal="center" vertical="center" wrapText="1"/>
      <protection/>
    </xf>
    <xf numFmtId="49" fontId="25" fillId="0" borderId="6" applyNumberFormat="0" applyFill="0" applyAlignment="0" applyProtection="0"/>
    <xf numFmtId="200" fontId="4" fillId="0" borderId="0">
      <alignment/>
      <protection/>
    </xf>
    <xf numFmtId="0" fontId="0" fillId="0" borderId="0">
      <alignment/>
      <protection/>
    </xf>
  </cellStyleXfs>
  <cellXfs count="163">
    <xf numFmtId="0" fontId="0" fillId="0" borderId="0" xfId="0" applyAlignment="1">
      <alignment/>
    </xf>
    <xf numFmtId="0" fontId="107" fillId="37" borderId="0" xfId="0" applyFont="1" applyFill="1" applyAlignment="1" applyProtection="1">
      <alignment horizontal="center" vertical="center"/>
      <protection/>
    </xf>
    <xf numFmtId="0" fontId="108" fillId="37" borderId="0" xfId="0" applyFont="1" applyFill="1" applyAlignment="1" applyProtection="1">
      <alignment/>
      <protection/>
    </xf>
    <xf numFmtId="0" fontId="108" fillId="37" borderId="0" xfId="0" applyFont="1" applyFill="1" applyAlignment="1" applyProtection="1">
      <alignment horizontal="center" vertical="center"/>
      <protection/>
    </xf>
    <xf numFmtId="0" fontId="108" fillId="37" borderId="0" xfId="0" applyFont="1" applyFill="1" applyAlignment="1" applyProtection="1">
      <alignment/>
      <protection/>
    </xf>
    <xf numFmtId="0" fontId="108" fillId="37" borderId="0" xfId="1316" applyFont="1" applyFill="1" applyBorder="1" applyAlignment="1" applyProtection="1">
      <alignment horizontal="center" vertical="top"/>
      <protection/>
    </xf>
    <xf numFmtId="0" fontId="107" fillId="37" borderId="25" xfId="1316" applyFont="1" applyFill="1" applyBorder="1" applyAlignment="1" applyProtection="1">
      <alignment horizontal="center" vertical="center" wrapText="1"/>
      <protection/>
    </xf>
    <xf numFmtId="1" fontId="107" fillId="37" borderId="25" xfId="1500" applyNumberFormat="1" applyFont="1" applyFill="1" applyBorder="1" applyAlignment="1" applyProtection="1">
      <alignment horizontal="center" vertical="center" wrapText="1"/>
      <protection/>
    </xf>
    <xf numFmtId="0" fontId="107" fillId="37" borderId="6" xfId="1315" applyFont="1" applyFill="1" applyBorder="1" applyAlignment="1" applyProtection="1">
      <alignment horizontal="center" wrapText="1"/>
      <protection/>
    </xf>
    <xf numFmtId="49" fontId="107" fillId="37" borderId="26" xfId="1316" applyNumberFormat="1" applyFont="1" applyFill="1" applyBorder="1" applyAlignment="1" applyProtection="1">
      <alignment horizontal="center" vertical="center"/>
      <protection/>
    </xf>
    <xf numFmtId="0" fontId="107" fillId="37" borderId="6" xfId="1313" applyFont="1" applyFill="1" applyBorder="1" applyAlignment="1" applyProtection="1">
      <alignment horizontal="center"/>
      <protection/>
    </xf>
    <xf numFmtId="0" fontId="107" fillId="37" borderId="6" xfId="1313" applyFont="1" applyFill="1" applyBorder="1" applyAlignment="1" applyProtection="1">
      <alignment horizontal="center" vertical="center"/>
      <protection/>
    </xf>
    <xf numFmtId="0" fontId="107" fillId="37" borderId="27" xfId="1313" applyFont="1" applyFill="1" applyBorder="1" applyAlignment="1" applyProtection="1">
      <alignment horizontal="center"/>
      <protection/>
    </xf>
    <xf numFmtId="0" fontId="110" fillId="37" borderId="28" xfId="1313" applyFont="1" applyFill="1" applyBorder="1" applyAlignment="1" applyProtection="1">
      <alignment horizontal="center"/>
      <protection/>
    </xf>
    <xf numFmtId="0" fontId="110" fillId="37" borderId="29" xfId="1313" applyFont="1" applyFill="1" applyBorder="1" applyAlignment="1" applyProtection="1">
      <alignment horizontal="center"/>
      <protection/>
    </xf>
    <xf numFmtId="0" fontId="108" fillId="37" borderId="0" xfId="0" applyFont="1" applyFill="1" applyAlignment="1" applyProtection="1">
      <alignment horizontal="center"/>
      <protection/>
    </xf>
    <xf numFmtId="0" fontId="107" fillId="37" borderId="6" xfId="1316" applyFont="1" applyFill="1" applyBorder="1" applyAlignment="1" applyProtection="1">
      <alignment horizontal="left" vertical="center"/>
      <protection/>
    </xf>
    <xf numFmtId="0" fontId="108" fillId="37" borderId="6" xfId="1316" applyFont="1" applyFill="1" applyBorder="1" applyAlignment="1" applyProtection="1">
      <alignment horizontal="center" vertical="center"/>
      <protection/>
    </xf>
    <xf numFmtId="0" fontId="108" fillId="37" borderId="6" xfId="1316" applyFont="1" applyFill="1" applyBorder="1" applyAlignment="1" applyProtection="1">
      <alignment horizontal="center" vertical="center" wrapText="1"/>
      <protection/>
    </xf>
    <xf numFmtId="2" fontId="108" fillId="37" borderId="6" xfId="0" applyNumberFormat="1" applyFont="1" applyFill="1" applyBorder="1" applyAlignment="1" applyProtection="1">
      <alignment horizontal="center" vertical="center" wrapText="1"/>
      <protection/>
    </xf>
    <xf numFmtId="4" fontId="108" fillId="37" borderId="6" xfId="1316" applyNumberFormat="1" applyFont="1" applyFill="1" applyBorder="1" applyAlignment="1" applyProtection="1">
      <alignment horizontal="center" vertical="center" wrapText="1"/>
      <protection/>
    </xf>
    <xf numFmtId="4" fontId="108" fillId="37" borderId="6" xfId="0" applyNumberFormat="1" applyFont="1" applyFill="1" applyBorder="1" applyAlignment="1" applyProtection="1">
      <alignment horizontal="center" vertical="center" wrapText="1"/>
      <protection/>
    </xf>
    <xf numFmtId="4" fontId="108" fillId="37" borderId="27" xfId="0" applyNumberFormat="1" applyFont="1" applyFill="1" applyBorder="1" applyAlignment="1" applyProtection="1">
      <alignment horizontal="center" vertical="center" wrapText="1"/>
      <protection/>
    </xf>
    <xf numFmtId="4" fontId="108" fillId="37" borderId="26" xfId="0" applyNumberFormat="1" applyFont="1" applyFill="1" applyBorder="1" applyAlignment="1" applyProtection="1">
      <alignment horizontal="center" vertical="center" wrapText="1"/>
      <protection/>
    </xf>
    <xf numFmtId="4" fontId="108" fillId="37" borderId="30" xfId="0" applyNumberFormat="1" applyFont="1" applyFill="1" applyBorder="1" applyAlignment="1" applyProtection="1">
      <alignment horizontal="center" vertical="center" wrapText="1"/>
      <protection/>
    </xf>
    <xf numFmtId="49" fontId="108" fillId="37" borderId="26" xfId="1316" applyNumberFormat="1" applyFont="1" applyFill="1" applyBorder="1" applyAlignment="1" applyProtection="1">
      <alignment horizontal="center" vertical="center"/>
      <protection/>
    </xf>
    <xf numFmtId="0" fontId="108" fillId="37" borderId="6" xfId="1316" applyFont="1" applyFill="1" applyBorder="1" applyAlignment="1" applyProtection="1">
      <alignment horizontal="left" vertical="center"/>
      <protection/>
    </xf>
    <xf numFmtId="165" fontId="108" fillId="37" borderId="6" xfId="1316" applyNumberFormat="1" applyFont="1" applyFill="1" applyBorder="1" applyAlignment="1" applyProtection="1">
      <alignment horizontal="center" vertical="center" wrapText="1"/>
      <protection/>
    </xf>
    <xf numFmtId="2" fontId="108" fillId="37" borderId="6" xfId="0" applyNumberFormat="1" applyFont="1" applyFill="1" applyBorder="1" applyAlignment="1" applyProtection="1">
      <alignment horizontal="center" vertical="center" wrapText="1"/>
      <protection locked="0"/>
    </xf>
    <xf numFmtId="2" fontId="108" fillId="37" borderId="6" xfId="1316" applyNumberFormat="1" applyFont="1" applyFill="1" applyBorder="1" applyAlignment="1" applyProtection="1">
      <alignment horizontal="center" vertical="center" wrapText="1"/>
      <protection/>
    </xf>
    <xf numFmtId="165" fontId="108" fillId="37" borderId="27" xfId="1316" applyNumberFormat="1" applyFont="1" applyFill="1" applyBorder="1" applyAlignment="1" applyProtection="1">
      <alignment horizontal="center" vertical="center" wrapText="1"/>
      <protection/>
    </xf>
    <xf numFmtId="2" fontId="108" fillId="37" borderId="26" xfId="0" applyNumberFormat="1" applyFont="1" applyFill="1" applyBorder="1" applyAlignment="1" applyProtection="1">
      <alignment horizontal="center" vertical="center" wrapText="1"/>
      <protection/>
    </xf>
    <xf numFmtId="2" fontId="108" fillId="37" borderId="30" xfId="0" applyNumberFormat="1" applyFont="1" applyFill="1" applyBorder="1" applyAlignment="1" applyProtection="1">
      <alignment horizontal="center" vertical="center" wrapText="1"/>
      <protection/>
    </xf>
    <xf numFmtId="2" fontId="107" fillId="37" borderId="6" xfId="1316" applyNumberFormat="1" applyFont="1" applyFill="1" applyBorder="1" applyAlignment="1" applyProtection="1">
      <alignment horizontal="center" vertical="center" wrapText="1"/>
      <protection/>
    </xf>
    <xf numFmtId="2" fontId="107" fillId="37" borderId="27" xfId="1316" applyNumberFormat="1" applyFont="1" applyFill="1" applyBorder="1" applyAlignment="1" applyProtection="1">
      <alignment horizontal="center" vertical="center" wrapText="1"/>
      <protection/>
    </xf>
    <xf numFmtId="2" fontId="108" fillId="37" borderId="27" xfId="0" applyNumberFormat="1" applyFont="1" applyFill="1" applyBorder="1" applyAlignment="1" applyProtection="1">
      <alignment horizontal="center" vertical="center" wrapText="1"/>
      <protection/>
    </xf>
    <xf numFmtId="49" fontId="108" fillId="37" borderId="6" xfId="1316" applyNumberFormat="1" applyFont="1" applyFill="1" applyBorder="1" applyAlignment="1" applyProtection="1">
      <alignment horizontal="left" vertical="center"/>
      <protection/>
    </xf>
    <xf numFmtId="2" fontId="108" fillId="37" borderId="6" xfId="1316" applyNumberFormat="1" applyFont="1" applyFill="1" applyBorder="1" applyAlignment="1" applyProtection="1">
      <alignment horizontal="center" vertical="center" wrapText="1"/>
      <protection locked="0"/>
    </xf>
    <xf numFmtId="2" fontId="108" fillId="37" borderId="27" xfId="1316" applyNumberFormat="1" applyFont="1" applyFill="1" applyBorder="1" applyAlignment="1" applyProtection="1">
      <alignment horizontal="center" vertical="center" wrapText="1"/>
      <protection/>
    </xf>
    <xf numFmtId="0" fontId="108" fillId="37" borderId="26" xfId="1316" applyFont="1" applyFill="1" applyBorder="1" applyAlignment="1" applyProtection="1">
      <alignment horizontal="center" vertical="center"/>
      <protection/>
    </xf>
    <xf numFmtId="0" fontId="107" fillId="37" borderId="6" xfId="1316" applyFont="1" applyFill="1" applyBorder="1" applyAlignment="1" applyProtection="1">
      <alignment vertical="center"/>
      <protection/>
    </xf>
    <xf numFmtId="0" fontId="107" fillId="37" borderId="27" xfId="1316" applyFont="1" applyFill="1" applyBorder="1" applyAlignment="1" applyProtection="1">
      <alignment vertical="center"/>
      <protection/>
    </xf>
    <xf numFmtId="49" fontId="108" fillId="37" borderId="26" xfId="1317" applyNumberFormat="1" applyFont="1" applyFill="1" applyBorder="1" applyAlignment="1" applyProtection="1">
      <alignment horizontal="center" vertical="center" wrapText="1"/>
      <protection/>
    </xf>
    <xf numFmtId="0" fontId="108" fillId="37" borderId="6" xfId="1317" applyFont="1" applyFill="1" applyBorder="1" applyAlignment="1" applyProtection="1">
      <alignment horizontal="left" vertical="center" wrapText="1"/>
      <protection/>
    </xf>
    <xf numFmtId="0" fontId="108" fillId="37" borderId="6" xfId="1317" applyFont="1" applyFill="1" applyBorder="1" applyAlignment="1" applyProtection="1">
      <alignment horizontal="right" vertical="center" wrapText="1"/>
      <protection/>
    </xf>
    <xf numFmtId="0" fontId="108" fillId="37" borderId="6" xfId="0" applyFont="1" applyFill="1" applyBorder="1" applyAlignment="1" applyProtection="1">
      <alignment horizontal="center" vertical="center"/>
      <protection/>
    </xf>
    <xf numFmtId="49" fontId="108" fillId="37" borderId="6" xfId="1317" applyNumberFormat="1" applyFont="1" applyFill="1" applyBorder="1" applyAlignment="1" applyProtection="1">
      <alignment horizontal="right" vertical="center" wrapText="1"/>
      <protection/>
    </xf>
    <xf numFmtId="0" fontId="108" fillId="37" borderId="6" xfId="0" applyFont="1" applyFill="1" applyBorder="1" applyAlignment="1" applyProtection="1">
      <alignment horizontal="center" vertical="center" wrapText="1"/>
      <protection locked="0"/>
    </xf>
    <xf numFmtId="0" fontId="108" fillId="37" borderId="6" xfId="1314" applyFont="1" applyFill="1" applyBorder="1" applyAlignment="1" applyProtection="1">
      <alignment horizontal="left" vertical="center"/>
      <protection/>
    </xf>
    <xf numFmtId="0" fontId="107" fillId="37" borderId="26" xfId="0" applyFont="1" applyFill="1" applyBorder="1" applyAlignment="1" applyProtection="1">
      <alignment horizontal="center" vertical="center"/>
      <protection/>
    </xf>
    <xf numFmtId="0" fontId="107" fillId="37" borderId="6" xfId="0" applyFont="1" applyFill="1" applyBorder="1" applyAlignment="1" applyProtection="1">
      <alignment horizontal="left" vertical="center" wrapText="1"/>
      <protection/>
    </xf>
    <xf numFmtId="2" fontId="107" fillId="37" borderId="6" xfId="0" applyNumberFormat="1" applyFont="1" applyFill="1" applyBorder="1" applyAlignment="1" applyProtection="1">
      <alignment horizontal="center" vertical="center" wrapText="1"/>
      <protection/>
    </xf>
    <xf numFmtId="2" fontId="107" fillId="37" borderId="27" xfId="0" applyNumberFormat="1" applyFont="1" applyFill="1" applyBorder="1" applyAlignment="1" applyProtection="1">
      <alignment horizontal="center" vertical="center" wrapText="1"/>
      <protection/>
    </xf>
    <xf numFmtId="4" fontId="107" fillId="37" borderId="26" xfId="0" applyNumberFormat="1" applyFont="1" applyFill="1" applyBorder="1" applyAlignment="1" applyProtection="1">
      <alignment horizontal="center" vertical="center" wrapText="1"/>
      <protection/>
    </xf>
    <xf numFmtId="4" fontId="107" fillId="37" borderId="30" xfId="0" applyNumberFormat="1" applyFont="1" applyFill="1" applyBorder="1" applyAlignment="1" applyProtection="1">
      <alignment horizontal="center" vertical="center" wrapText="1"/>
      <protection/>
    </xf>
    <xf numFmtId="0" fontId="108" fillId="37" borderId="26" xfId="0" applyFont="1" applyFill="1" applyBorder="1" applyAlignment="1" applyProtection="1">
      <alignment horizontal="center" vertical="center"/>
      <protection/>
    </xf>
    <xf numFmtId="0" fontId="108" fillId="37" borderId="6" xfId="0" applyFont="1" applyFill="1" applyBorder="1" applyAlignment="1" applyProtection="1">
      <alignment horizontal="left" vertical="center" wrapText="1"/>
      <protection/>
    </xf>
    <xf numFmtId="0" fontId="107" fillId="37" borderId="6" xfId="0" applyFont="1" applyFill="1" applyBorder="1" applyAlignment="1" applyProtection="1">
      <alignment horizontal="center" vertical="center" wrapText="1"/>
      <protection/>
    </xf>
    <xf numFmtId="2" fontId="107" fillId="37" borderId="26" xfId="0" applyNumberFormat="1" applyFont="1" applyFill="1" applyBorder="1" applyAlignment="1" applyProtection="1">
      <alignment horizontal="center" vertical="center" wrapText="1"/>
      <protection/>
    </xf>
    <xf numFmtId="2" fontId="107" fillId="37" borderId="30" xfId="0" applyNumberFormat="1" applyFont="1" applyFill="1" applyBorder="1" applyAlignment="1" applyProtection="1">
      <alignment horizontal="center" vertical="center" wrapText="1"/>
      <protection/>
    </xf>
    <xf numFmtId="2" fontId="108" fillId="37" borderId="27" xfId="0" applyNumberFormat="1" applyFont="1" applyFill="1" applyBorder="1" applyAlignment="1" applyProtection="1">
      <alignment horizontal="center" vertical="center" wrapText="1"/>
      <protection locked="0"/>
    </xf>
    <xf numFmtId="0" fontId="107" fillId="37" borderId="6" xfId="0" applyFont="1" applyFill="1" applyBorder="1" applyAlignment="1" applyProtection="1">
      <alignment vertical="center"/>
      <protection/>
    </xf>
    <xf numFmtId="0" fontId="108" fillId="37" borderId="6" xfId="0" applyFont="1" applyFill="1" applyBorder="1" applyAlignment="1" applyProtection="1">
      <alignment horizontal="center" vertical="center" wrapText="1"/>
      <protection/>
    </xf>
    <xf numFmtId="4" fontId="108" fillId="37" borderId="31" xfId="0" applyNumberFormat="1" applyFont="1" applyFill="1" applyBorder="1" applyAlignment="1" applyProtection="1">
      <alignment horizontal="center" vertical="center" wrapText="1"/>
      <protection/>
    </xf>
    <xf numFmtId="4" fontId="108" fillId="37" borderId="32" xfId="0" applyNumberFormat="1" applyFont="1" applyFill="1" applyBorder="1" applyAlignment="1" applyProtection="1">
      <alignment horizontal="center" vertical="center" wrapText="1"/>
      <protection/>
    </xf>
    <xf numFmtId="4" fontId="108" fillId="37" borderId="33" xfId="0" applyNumberFormat="1" applyFont="1" applyFill="1" applyBorder="1" applyAlignment="1" applyProtection="1">
      <alignment vertical="center" wrapText="1"/>
      <protection/>
    </xf>
    <xf numFmtId="4" fontId="108" fillId="37" borderId="34" xfId="0" applyNumberFormat="1" applyFont="1" applyFill="1" applyBorder="1" applyAlignment="1" applyProtection="1">
      <alignment vertical="center" wrapText="1"/>
      <protection/>
    </xf>
    <xf numFmtId="4" fontId="108" fillId="37" borderId="35" xfId="0" applyNumberFormat="1" applyFont="1" applyFill="1" applyBorder="1" applyAlignment="1" applyProtection="1">
      <alignment vertical="center" wrapText="1"/>
      <protection/>
    </xf>
    <xf numFmtId="4" fontId="108" fillId="37" borderId="36" xfId="0" applyNumberFormat="1" applyFont="1" applyFill="1" applyBorder="1" applyAlignment="1" applyProtection="1">
      <alignment vertical="center" wrapText="1"/>
      <protection/>
    </xf>
    <xf numFmtId="0" fontId="108" fillId="37" borderId="37" xfId="0" applyFont="1" applyFill="1" applyBorder="1" applyAlignment="1" applyProtection="1">
      <alignment horizontal="center" vertical="center"/>
      <protection/>
    </xf>
    <xf numFmtId="0" fontId="108" fillId="37" borderId="38" xfId="0" applyFont="1" applyFill="1" applyBorder="1" applyAlignment="1" applyProtection="1">
      <alignment horizontal="left" vertical="center" wrapText="1"/>
      <protection/>
    </xf>
    <xf numFmtId="0" fontId="108" fillId="37" borderId="38" xfId="0" applyFont="1" applyFill="1" applyBorder="1" applyAlignment="1" applyProtection="1">
      <alignment horizontal="center" vertical="center"/>
      <protection/>
    </xf>
    <xf numFmtId="165" fontId="108" fillId="37" borderId="38" xfId="0" applyNumberFormat="1" applyFont="1" applyFill="1" applyBorder="1" applyAlignment="1" applyProtection="1">
      <alignment horizontal="center" vertical="center" wrapText="1"/>
      <protection locked="0"/>
    </xf>
    <xf numFmtId="4" fontId="108" fillId="37" borderId="39" xfId="0" applyNumberFormat="1" applyFont="1" applyFill="1" applyBorder="1" applyAlignment="1" applyProtection="1">
      <alignment horizontal="center" vertical="center" wrapText="1"/>
      <protection locked="0"/>
    </xf>
    <xf numFmtId="4" fontId="108" fillId="37" borderId="40" xfId="0" applyNumberFormat="1" applyFont="1" applyFill="1" applyBorder="1" applyAlignment="1" applyProtection="1">
      <alignment vertical="center" wrapText="1"/>
      <protection/>
    </xf>
    <xf numFmtId="4" fontId="108" fillId="37" borderId="41" xfId="0" applyNumberFormat="1" applyFont="1" applyFill="1" applyBorder="1" applyAlignment="1" applyProtection="1">
      <alignment vertical="center" wrapText="1"/>
      <protection/>
    </xf>
    <xf numFmtId="0" fontId="108" fillId="37" borderId="42" xfId="0" applyFont="1" applyFill="1" applyBorder="1" applyAlignment="1" applyProtection="1">
      <alignment horizontal="center" vertical="center"/>
      <protection/>
    </xf>
    <xf numFmtId="0" fontId="108" fillId="37" borderId="43" xfId="0" applyFont="1" applyFill="1" applyBorder="1" applyAlignment="1" applyProtection="1">
      <alignment horizontal="left" vertical="center" wrapText="1"/>
      <protection/>
    </xf>
    <xf numFmtId="0" fontId="108" fillId="37" borderId="43" xfId="0" applyFont="1" applyFill="1" applyBorder="1" applyAlignment="1" applyProtection="1">
      <alignment horizontal="center" vertical="center"/>
      <protection/>
    </xf>
    <xf numFmtId="0" fontId="108" fillId="37" borderId="43" xfId="0" applyFont="1" applyFill="1" applyBorder="1" applyAlignment="1" applyProtection="1">
      <alignment horizontal="center" vertical="center" wrapText="1"/>
      <protection locked="0"/>
    </xf>
    <xf numFmtId="4" fontId="108" fillId="37" borderId="44" xfId="0" applyNumberFormat="1" applyFont="1" applyFill="1" applyBorder="1" applyAlignment="1" applyProtection="1">
      <alignment horizontal="center" vertical="center" wrapText="1"/>
      <protection locked="0"/>
    </xf>
    <xf numFmtId="4" fontId="108" fillId="37" borderId="0" xfId="0" applyNumberFormat="1" applyFont="1" applyFill="1" applyBorder="1" applyAlignment="1" applyProtection="1">
      <alignment horizontal="center" vertical="center" wrapText="1"/>
      <protection locked="0"/>
    </xf>
    <xf numFmtId="4" fontId="108" fillId="37" borderId="0" xfId="0" applyNumberFormat="1" applyFont="1" applyFill="1" applyBorder="1" applyAlignment="1" applyProtection="1">
      <alignment horizontal="center" vertical="center" wrapText="1"/>
      <protection/>
    </xf>
    <xf numFmtId="0" fontId="108" fillId="37" borderId="45" xfId="0" applyFont="1" applyFill="1" applyBorder="1" applyAlignment="1" applyProtection="1">
      <alignment horizontal="center" vertical="center"/>
      <protection/>
    </xf>
    <xf numFmtId="2" fontId="108" fillId="37" borderId="6" xfId="1500" applyNumberFormat="1" applyFont="1" applyFill="1" applyBorder="1" applyAlignment="1" applyProtection="1">
      <alignment horizontal="center" vertical="center" wrapText="1"/>
      <protection/>
    </xf>
    <xf numFmtId="2" fontId="108" fillId="37" borderId="46" xfId="1500" applyNumberFormat="1" applyFont="1" applyFill="1" applyBorder="1" applyAlignment="1" applyProtection="1">
      <alignment horizontal="center" vertical="center" wrapText="1"/>
      <protection/>
    </xf>
    <xf numFmtId="2" fontId="108" fillId="37" borderId="47" xfId="0" applyNumberFormat="1" applyFont="1" applyFill="1" applyBorder="1" applyAlignment="1" applyProtection="1">
      <alignment horizontal="center" vertical="center" wrapText="1"/>
      <protection/>
    </xf>
    <xf numFmtId="2" fontId="108" fillId="37" borderId="0" xfId="0" applyNumberFormat="1" applyFont="1" applyFill="1" applyBorder="1" applyAlignment="1" applyProtection="1">
      <alignment horizontal="center" vertical="center" wrapText="1"/>
      <protection/>
    </xf>
    <xf numFmtId="4" fontId="108" fillId="37" borderId="48" xfId="0" applyNumberFormat="1" applyFont="1" applyFill="1" applyBorder="1" applyAlignment="1" applyProtection="1">
      <alignment horizontal="center" vertical="center" wrapText="1"/>
      <protection/>
    </xf>
    <xf numFmtId="4" fontId="108" fillId="37" borderId="27" xfId="0" applyNumberFormat="1" applyFont="1" applyFill="1" applyBorder="1" applyAlignment="1" applyProtection="1">
      <alignment horizontal="center" vertical="center" wrapText="1"/>
      <protection locked="0"/>
    </xf>
    <xf numFmtId="0" fontId="108" fillId="37" borderId="6" xfId="1316" applyFont="1" applyFill="1" applyBorder="1" applyAlignment="1" applyProtection="1">
      <alignment horizontal="left" vertical="center" wrapText="1"/>
      <protection/>
    </xf>
    <xf numFmtId="0" fontId="108" fillId="37" borderId="49" xfId="0" applyFont="1" applyFill="1" applyBorder="1" applyAlignment="1" applyProtection="1">
      <alignment horizontal="center" vertical="center"/>
      <protection/>
    </xf>
    <xf numFmtId="0" fontId="108" fillId="37" borderId="50" xfId="0" applyFont="1" applyFill="1" applyBorder="1" applyAlignment="1" applyProtection="1">
      <alignment horizontal="left" vertical="center" wrapText="1"/>
      <protection/>
    </xf>
    <xf numFmtId="0" fontId="108" fillId="37" borderId="50" xfId="0" applyFont="1" applyFill="1" applyBorder="1" applyAlignment="1" applyProtection="1">
      <alignment horizontal="center" vertical="center"/>
      <protection/>
    </xf>
    <xf numFmtId="2" fontId="108" fillId="37" borderId="50" xfId="0" applyNumberFormat="1" applyFont="1" applyFill="1" applyBorder="1" applyAlignment="1" applyProtection="1">
      <alignment horizontal="center" vertical="center" wrapText="1"/>
      <protection/>
    </xf>
    <xf numFmtId="2" fontId="108" fillId="37" borderId="51" xfId="0" applyNumberFormat="1" applyFont="1" applyFill="1" applyBorder="1" applyAlignment="1" applyProtection="1">
      <alignment horizontal="center" vertical="center" wrapText="1"/>
      <protection/>
    </xf>
    <xf numFmtId="2" fontId="108" fillId="37" borderId="52" xfId="0" applyNumberFormat="1" applyFont="1" applyFill="1" applyBorder="1" applyAlignment="1" applyProtection="1">
      <alignment horizontal="center" vertical="center" wrapText="1"/>
      <protection/>
    </xf>
    <xf numFmtId="4" fontId="108" fillId="37" borderId="52" xfId="0" applyNumberFormat="1" applyFont="1" applyFill="1" applyBorder="1" applyAlignment="1" applyProtection="1">
      <alignment horizontal="center" vertical="center" wrapText="1"/>
      <protection/>
    </xf>
    <xf numFmtId="0" fontId="108" fillId="37" borderId="0" xfId="0" applyFont="1" applyFill="1" applyAlignment="1" applyProtection="1">
      <alignment horizontal="right"/>
      <protection/>
    </xf>
    <xf numFmtId="0" fontId="108" fillId="0" borderId="0" xfId="0" applyFont="1" applyAlignment="1" applyProtection="1">
      <alignment/>
      <protection/>
    </xf>
    <xf numFmtId="0" fontId="108" fillId="0" borderId="0" xfId="1316" applyFont="1" applyBorder="1" applyAlignment="1" applyProtection="1">
      <alignment horizontal="center" vertical="top"/>
      <protection/>
    </xf>
    <xf numFmtId="0" fontId="107" fillId="0" borderId="6" xfId="1315" applyFont="1" applyFill="1" applyBorder="1" applyAlignment="1" applyProtection="1">
      <alignment horizontal="center" vertical="center" wrapText="1"/>
      <protection/>
    </xf>
    <xf numFmtId="0" fontId="107" fillId="0" borderId="6" xfId="1313" applyFont="1" applyFill="1" applyBorder="1" applyAlignment="1" applyProtection="1">
      <alignment horizontal="center"/>
      <protection/>
    </xf>
    <xf numFmtId="0" fontId="107" fillId="0" borderId="27" xfId="1313" applyFont="1" applyFill="1" applyBorder="1" applyAlignment="1" applyProtection="1">
      <alignment horizontal="center"/>
      <protection/>
    </xf>
    <xf numFmtId="4" fontId="108" fillId="0" borderId="6" xfId="1316" applyNumberFormat="1" applyFont="1" applyFill="1" applyBorder="1" applyAlignment="1" applyProtection="1">
      <alignment horizontal="center" vertical="center" wrapText="1"/>
      <protection/>
    </xf>
    <xf numFmtId="4" fontId="108" fillId="0" borderId="6" xfId="0" applyNumberFormat="1" applyFont="1" applyFill="1" applyBorder="1" applyAlignment="1" applyProtection="1">
      <alignment horizontal="center" vertical="center" wrapText="1"/>
      <protection/>
    </xf>
    <xf numFmtId="4" fontId="108" fillId="0" borderId="27" xfId="0" applyNumberFormat="1" applyFont="1" applyFill="1" applyBorder="1" applyAlignment="1" applyProtection="1">
      <alignment horizontal="center" vertical="center" wrapText="1"/>
      <protection/>
    </xf>
    <xf numFmtId="2" fontId="108" fillId="0" borderId="6" xfId="1316" applyNumberFormat="1" applyFont="1" applyFill="1" applyBorder="1" applyAlignment="1" applyProtection="1">
      <alignment horizontal="center" vertical="center" wrapText="1"/>
      <protection/>
    </xf>
    <xf numFmtId="2" fontId="107" fillId="0" borderId="6" xfId="1316" applyNumberFormat="1" applyFont="1" applyFill="1" applyBorder="1" applyAlignment="1" applyProtection="1">
      <alignment horizontal="center" vertical="center" wrapText="1"/>
      <protection/>
    </xf>
    <xf numFmtId="0" fontId="107" fillId="0" borderId="6" xfId="1316" applyFont="1" applyFill="1" applyBorder="1" applyAlignment="1" applyProtection="1">
      <alignment vertical="center"/>
      <protection/>
    </xf>
    <xf numFmtId="2" fontId="108" fillId="0" borderId="6" xfId="0" applyNumberFormat="1" applyFont="1" applyFill="1" applyBorder="1" applyAlignment="1" applyProtection="1">
      <alignment horizontal="center" vertical="center" wrapText="1"/>
      <protection/>
    </xf>
    <xf numFmtId="2" fontId="107" fillId="0" borderId="27" xfId="0" applyNumberFormat="1" applyFont="1" applyFill="1" applyBorder="1" applyAlignment="1" applyProtection="1">
      <alignment horizontal="center" vertical="center" wrapText="1"/>
      <protection/>
    </xf>
    <xf numFmtId="2" fontId="107" fillId="0" borderId="6" xfId="0" applyNumberFormat="1" applyFont="1" applyFill="1" applyBorder="1" applyAlignment="1" applyProtection="1">
      <alignment horizontal="center" vertical="center" wrapText="1"/>
      <protection/>
    </xf>
    <xf numFmtId="2" fontId="108" fillId="0" borderId="27" xfId="0" applyNumberFormat="1" applyFont="1" applyFill="1" applyBorder="1" applyAlignment="1" applyProtection="1">
      <alignment horizontal="center" vertical="center" wrapText="1"/>
      <protection/>
    </xf>
    <xf numFmtId="2" fontId="108" fillId="0" borderId="6" xfId="0" applyNumberFormat="1" applyFont="1" applyFill="1" applyBorder="1" applyAlignment="1" applyProtection="1">
      <alignment horizontal="center" vertical="center" wrapText="1"/>
      <protection locked="0"/>
    </xf>
    <xf numFmtId="2" fontId="108" fillId="0" borderId="27" xfId="0" applyNumberFormat="1" applyFont="1" applyFill="1" applyBorder="1" applyAlignment="1" applyProtection="1">
      <alignment horizontal="center" vertical="center" wrapText="1"/>
      <protection locked="0"/>
    </xf>
    <xf numFmtId="4" fontId="108" fillId="0" borderId="53" xfId="0" applyNumberFormat="1" applyFont="1" applyFill="1" applyBorder="1" applyAlignment="1" applyProtection="1">
      <alignment horizontal="center" vertical="center" wrapText="1"/>
      <protection/>
    </xf>
    <xf numFmtId="4" fontId="108" fillId="0" borderId="54" xfId="0" applyNumberFormat="1" applyFont="1" applyFill="1" applyBorder="1" applyAlignment="1" applyProtection="1">
      <alignment horizontal="center" vertical="center" wrapText="1"/>
      <protection/>
    </xf>
    <xf numFmtId="2" fontId="108" fillId="0" borderId="39" xfId="0" applyNumberFormat="1" applyFont="1" applyFill="1" applyBorder="1" applyAlignment="1" applyProtection="1">
      <alignment horizontal="center" vertical="center" wrapText="1"/>
      <protection locked="0"/>
    </xf>
    <xf numFmtId="2" fontId="108" fillId="0" borderId="38" xfId="0" applyNumberFormat="1" applyFont="1" applyFill="1" applyBorder="1" applyAlignment="1" applyProtection="1">
      <alignment horizontal="center" vertical="center" wrapText="1"/>
      <protection locked="0"/>
    </xf>
    <xf numFmtId="2" fontId="108" fillId="0" borderId="38" xfId="0" applyNumberFormat="1" applyFont="1" applyFill="1" applyBorder="1" applyAlignment="1" applyProtection="1">
      <alignment horizontal="center" vertical="center" wrapText="1"/>
      <protection/>
    </xf>
    <xf numFmtId="4" fontId="108" fillId="0" borderId="6" xfId="0" applyNumberFormat="1" applyFont="1" applyFill="1" applyBorder="1" applyAlignment="1" applyProtection="1">
      <alignment horizontal="center" vertical="center" wrapText="1"/>
      <protection locked="0"/>
    </xf>
    <xf numFmtId="4" fontId="108" fillId="4" borderId="0" xfId="0" applyNumberFormat="1" applyFont="1" applyFill="1" applyBorder="1" applyAlignment="1" applyProtection="1">
      <alignment horizontal="center" vertical="center" wrapText="1"/>
      <protection locked="0"/>
    </xf>
    <xf numFmtId="4" fontId="108" fillId="37" borderId="0" xfId="0" applyNumberFormat="1" applyFont="1" applyFill="1" applyBorder="1" applyAlignment="1" applyProtection="1">
      <alignment horizontal="center" vertical="center" wrapText="1"/>
      <protection/>
    </xf>
    <xf numFmtId="2" fontId="108" fillId="3" borderId="46" xfId="1500" applyNumberFormat="1" applyFont="1" applyFill="1" applyBorder="1" applyAlignment="1" applyProtection="1">
      <alignment horizontal="center" vertical="center" wrapText="1"/>
      <protection/>
    </xf>
    <xf numFmtId="2" fontId="108" fillId="3" borderId="47" xfId="0" applyNumberFormat="1" applyFont="1" applyFill="1" applyBorder="1" applyAlignment="1" applyProtection="1">
      <alignment horizontal="center" vertical="center" wrapText="1"/>
      <protection/>
    </xf>
    <xf numFmtId="2" fontId="108" fillId="3" borderId="26" xfId="0" applyNumberFormat="1" applyFont="1" applyFill="1" applyBorder="1" applyAlignment="1" applyProtection="1">
      <alignment horizontal="center" vertical="center" wrapText="1"/>
      <protection/>
    </xf>
    <xf numFmtId="2" fontId="108" fillId="3" borderId="0" xfId="0" applyNumberFormat="1" applyFont="1" applyFill="1" applyBorder="1" applyAlignment="1" applyProtection="1">
      <alignment horizontal="center" vertical="center" wrapText="1"/>
      <protection/>
    </xf>
    <xf numFmtId="4" fontId="108" fillId="3" borderId="48" xfId="0" applyNumberFormat="1" applyFont="1" applyFill="1" applyBorder="1" applyAlignment="1" applyProtection="1">
      <alignment horizontal="center" vertical="center" wrapText="1"/>
      <protection/>
    </xf>
    <xf numFmtId="2" fontId="108" fillId="3" borderId="52" xfId="0" applyNumberFormat="1" applyFont="1" applyFill="1" applyBorder="1" applyAlignment="1" applyProtection="1">
      <alignment horizontal="center" vertical="center" wrapText="1"/>
      <protection/>
    </xf>
    <xf numFmtId="4" fontId="108" fillId="37" borderId="52" xfId="0" applyNumberFormat="1" applyFont="1" applyFill="1" applyBorder="1" applyAlignment="1" applyProtection="1">
      <alignment horizontal="center" vertical="center" wrapText="1"/>
      <protection/>
    </xf>
    <xf numFmtId="0" fontId="108" fillId="0" borderId="0" xfId="0" applyFont="1" applyFill="1" applyAlignment="1" applyProtection="1">
      <alignment/>
      <protection/>
    </xf>
    <xf numFmtId="0" fontId="108" fillId="37" borderId="0" xfId="0" applyFont="1" applyFill="1" applyBorder="1" applyAlignment="1" applyProtection="1">
      <alignment/>
      <protection/>
    </xf>
    <xf numFmtId="0" fontId="107" fillId="37" borderId="0" xfId="1316" applyFont="1" applyFill="1" applyBorder="1" applyAlignment="1" applyProtection="1">
      <alignment horizontal="center" vertical="center"/>
      <protection/>
    </xf>
    <xf numFmtId="0" fontId="107" fillId="37" borderId="27" xfId="1315" applyFont="1" applyFill="1" applyBorder="1" applyAlignment="1" applyProtection="1">
      <alignment horizontal="center" vertical="center" wrapText="1"/>
      <protection/>
    </xf>
    <xf numFmtId="0" fontId="107" fillId="37" borderId="55" xfId="1315" applyFont="1" applyFill="1" applyBorder="1" applyAlignment="1" applyProtection="1">
      <alignment horizontal="center" vertical="center" wrapText="1"/>
      <protection/>
    </xf>
    <xf numFmtId="0" fontId="107" fillId="37" borderId="47" xfId="1315" applyFont="1" applyFill="1" applyBorder="1" applyAlignment="1" applyProtection="1">
      <alignment horizontal="center" vertical="center" wrapText="1"/>
      <protection/>
    </xf>
    <xf numFmtId="0" fontId="107" fillId="0" borderId="43" xfId="1315" applyFont="1" applyFill="1" applyBorder="1" applyAlignment="1" applyProtection="1">
      <alignment horizontal="center" vertical="center" wrapText="1"/>
      <protection/>
    </xf>
    <xf numFmtId="0" fontId="107" fillId="0" borderId="43" xfId="1316" applyFont="1" applyFill="1" applyBorder="1" applyAlignment="1" applyProtection="1">
      <alignment horizontal="center" vertical="center" wrapText="1"/>
      <protection/>
    </xf>
    <xf numFmtId="0" fontId="107" fillId="0" borderId="6" xfId="1316" applyFont="1" applyFill="1" applyBorder="1" applyAlignment="1" applyProtection="1">
      <alignment horizontal="center" vertical="center" wrapText="1"/>
      <protection/>
    </xf>
    <xf numFmtId="49" fontId="107" fillId="37" borderId="24" xfId="1316" applyNumberFormat="1" applyFont="1" applyFill="1" applyBorder="1" applyAlignment="1" applyProtection="1">
      <alignment horizontal="center" vertical="center" wrapText="1"/>
      <protection/>
    </xf>
    <xf numFmtId="49" fontId="107" fillId="37" borderId="26" xfId="1316" applyNumberFormat="1" applyFont="1" applyFill="1" applyBorder="1" applyAlignment="1" applyProtection="1">
      <alignment horizontal="center" vertical="center" wrapText="1"/>
      <protection/>
    </xf>
    <xf numFmtId="0" fontId="107" fillId="37" borderId="25" xfId="1316" applyFont="1" applyFill="1" applyBorder="1" applyAlignment="1" applyProtection="1">
      <alignment horizontal="center" vertical="center" wrapText="1"/>
      <protection/>
    </xf>
    <xf numFmtId="0" fontId="107" fillId="37" borderId="6" xfId="1316" applyFont="1" applyFill="1" applyBorder="1" applyAlignment="1" applyProtection="1">
      <alignment horizontal="center" vertical="center" wrapText="1"/>
      <protection/>
    </xf>
    <xf numFmtId="4" fontId="108" fillId="37" borderId="56" xfId="0" applyNumberFormat="1" applyFont="1" applyFill="1" applyBorder="1" applyAlignment="1" applyProtection="1">
      <alignment horizontal="center" vertical="center" wrapText="1"/>
      <protection/>
    </xf>
    <xf numFmtId="4" fontId="108" fillId="37" borderId="57" xfId="0" applyNumberFormat="1" applyFont="1" applyFill="1" applyBorder="1" applyAlignment="1" applyProtection="1">
      <alignment horizontal="center" vertical="center" wrapText="1"/>
      <protection/>
    </xf>
    <xf numFmtId="4" fontId="108" fillId="37" borderId="58" xfId="0" applyNumberFormat="1" applyFont="1" applyFill="1" applyBorder="1" applyAlignment="1" applyProtection="1">
      <alignment horizontal="center" vertical="center" wrapText="1"/>
      <protection/>
    </xf>
    <xf numFmtId="4" fontId="108" fillId="37" borderId="59" xfId="0" applyNumberFormat="1" applyFont="1" applyFill="1" applyBorder="1" applyAlignment="1" applyProtection="1">
      <alignment horizontal="center" vertical="center" wrapText="1"/>
      <protection/>
    </xf>
    <xf numFmtId="4" fontId="108" fillId="37" borderId="56" xfId="0" applyNumberFormat="1" applyFont="1" applyFill="1" applyBorder="1" applyAlignment="1" applyProtection="1">
      <alignment horizontal="center" vertical="center" wrapText="1"/>
      <protection/>
    </xf>
    <xf numFmtId="4" fontId="108" fillId="37" borderId="57" xfId="0" applyNumberFormat="1" applyFont="1" applyFill="1" applyBorder="1" applyAlignment="1" applyProtection="1">
      <alignment horizontal="center" vertical="center" wrapText="1"/>
      <protection/>
    </xf>
    <xf numFmtId="4" fontId="108" fillId="37" borderId="58" xfId="0" applyNumberFormat="1" applyFont="1" applyFill="1" applyBorder="1" applyAlignment="1" applyProtection="1">
      <alignment horizontal="center" vertical="center" wrapText="1"/>
      <protection/>
    </xf>
    <xf numFmtId="4" fontId="108" fillId="37" borderId="59" xfId="0" applyNumberFormat="1" applyFont="1" applyFill="1" applyBorder="1" applyAlignment="1" applyProtection="1">
      <alignment horizontal="center" vertical="center" wrapText="1"/>
      <protection/>
    </xf>
    <xf numFmtId="1" fontId="107" fillId="37" borderId="6" xfId="1500" applyNumberFormat="1" applyFont="1" applyFill="1" applyBorder="1" applyAlignment="1" applyProtection="1">
      <alignment horizontal="center" vertical="center" wrapText="1"/>
      <protection locked="0"/>
    </xf>
    <xf numFmtId="0" fontId="107" fillId="37" borderId="44" xfId="1316" applyFont="1" applyFill="1" applyBorder="1" applyAlignment="1" applyProtection="1">
      <alignment horizontal="center" vertical="center" wrapText="1"/>
      <protection/>
    </xf>
    <xf numFmtId="0" fontId="107" fillId="37" borderId="27" xfId="1316" applyFont="1" applyFill="1" applyBorder="1" applyAlignment="1" applyProtection="1">
      <alignment horizontal="center" vertical="center" wrapText="1"/>
      <protection/>
    </xf>
    <xf numFmtId="0" fontId="107" fillId="37" borderId="60" xfId="1316" applyFont="1" applyFill="1" applyBorder="1" applyAlignment="1" applyProtection="1">
      <alignment horizontal="center" vertical="center" wrapText="1"/>
      <protection/>
    </xf>
    <xf numFmtId="0" fontId="107" fillId="37" borderId="28" xfId="1316" applyFont="1" applyFill="1" applyBorder="1" applyAlignment="1" applyProtection="1">
      <alignment horizontal="center" vertical="center" wrapText="1"/>
      <protection/>
    </xf>
    <xf numFmtId="0" fontId="107" fillId="37" borderId="61" xfId="0" applyFont="1" applyFill="1" applyBorder="1" applyAlignment="1" applyProtection="1">
      <alignment horizontal="center" vertical="center" wrapText="1"/>
      <protection/>
    </xf>
    <xf numFmtId="0" fontId="107" fillId="37" borderId="29" xfId="0" applyFont="1" applyFill="1" applyBorder="1" applyAlignment="1" applyProtection="1">
      <alignment horizontal="center" vertical="center" wrapText="1"/>
      <protection/>
    </xf>
    <xf numFmtId="0" fontId="108" fillId="37" borderId="0" xfId="0" applyFont="1" applyFill="1" applyBorder="1" applyAlignment="1" applyProtection="1">
      <alignment vertical="center"/>
      <protection/>
    </xf>
    <xf numFmtId="0" fontId="107" fillId="37" borderId="43" xfId="1315" applyFont="1" applyFill="1" applyBorder="1" applyAlignment="1" applyProtection="1">
      <alignment horizontal="center" vertical="center" wrapText="1"/>
      <protection/>
    </xf>
    <xf numFmtId="0" fontId="107" fillId="37" borderId="6" xfId="1315" applyFont="1" applyFill="1" applyBorder="1" applyAlignment="1" applyProtection="1">
      <alignment horizontal="center" vertical="center" wrapText="1"/>
      <protection/>
    </xf>
    <xf numFmtId="0" fontId="107" fillId="37" borderId="43" xfId="1316" applyFont="1" applyFill="1" applyBorder="1" applyAlignment="1" applyProtection="1">
      <alignment horizontal="center" vertical="center" wrapText="1"/>
      <protection/>
    </xf>
  </cellXfs>
  <cellStyles count="1524">
    <cellStyle name="Normal" xfId="0"/>
    <cellStyle name=" 1" xfId="15"/>
    <cellStyle name="&#10;bidires=100&#13;" xfId="16"/>
    <cellStyle name="%" xfId="17"/>
    <cellStyle name="%_Inputs" xfId="18"/>
    <cellStyle name="%_Inputs (const)" xfId="19"/>
    <cellStyle name="%_Inputs Co" xfId="20"/>
    <cellStyle name="?…?ж?Ш?и [0.00]" xfId="21"/>
    <cellStyle name="?W??_‘O’с?р??" xfId="22"/>
    <cellStyle name="_CashFlow_2007_проект_02_02_final" xfId="23"/>
    <cellStyle name="_Model_RAB Мой" xfId="24"/>
    <cellStyle name="_Model_RAB Мой_46EE.2011(v1.0)" xfId="25"/>
    <cellStyle name="_Model_RAB Мой_46EE.2011(v1.2)" xfId="26"/>
    <cellStyle name="_Model_RAB Мой_46EE.2011(v1.2)_EE.20.MET.NET.2.16(v1.1)" xfId="27"/>
    <cellStyle name="_Model_RAB Мой_ARMRAZR" xfId="28"/>
    <cellStyle name="_Model_RAB Мой_BALANCE.WARM.2011YEAR.NEW.UPDATE.SCHEME" xfId="29"/>
    <cellStyle name="_Model_RAB Мой_FORM15.2012(v1.0)" xfId="30"/>
    <cellStyle name="_Model_RAB Мой_NADB.JNVLS.APTEKA.2011(v1.3.3)" xfId="31"/>
    <cellStyle name="_Model_RAB Мой_NADB.JNVLS.APTEKA.2011(v1.3.4)" xfId="32"/>
    <cellStyle name="_Model_RAB Мой_PR.PROG.WARM.NOTCOMBI.2012.2.16_v1.4(04.04.11) " xfId="33"/>
    <cellStyle name="_Model_RAB Мой_PREDEL.JKH.UTV.2011(v1.0.1)" xfId="34"/>
    <cellStyle name="_Model_RAB Мой_UPDATE.46EE.2011.TO.1.1" xfId="35"/>
    <cellStyle name="_Model_RAB Мой_UPDATE.BALANCE.WARM.2011YEAR.TO.1.1" xfId="36"/>
    <cellStyle name="_Model_RAB Мой_Книга2" xfId="37"/>
    <cellStyle name="_Model_RAB Мой_Книга2_EE.20.MET.NET.2.16(v1.1)" xfId="38"/>
    <cellStyle name="_Model_RAB Мой_Книга2_PR.PROG.WARM.NOTCOMBI.2012.2.16_v1.4(04.04.11) " xfId="39"/>
    <cellStyle name="_Model_RAB_MRSK_svod" xfId="40"/>
    <cellStyle name="_Model_RAB_MRSK_svod_46EE.2011(v1.0)" xfId="41"/>
    <cellStyle name="_Model_RAB_MRSK_svod_46EE.2011(v1.2)" xfId="42"/>
    <cellStyle name="_Model_RAB_MRSK_svod_46EE.2011(v1.2)_EE.20.MET.NET.2.16(v1.1)" xfId="43"/>
    <cellStyle name="_Model_RAB_MRSK_svod_ARMRAZR" xfId="44"/>
    <cellStyle name="_Model_RAB_MRSK_svod_BALANCE.WARM.2011YEAR.NEW.UPDATE.SCHEME" xfId="45"/>
    <cellStyle name="_Model_RAB_MRSK_svod_FORM15.2012(v1.0)" xfId="46"/>
    <cellStyle name="_Model_RAB_MRSK_svod_NADB.JNVLS.APTEKA.2011(v1.3.3)" xfId="47"/>
    <cellStyle name="_Model_RAB_MRSK_svod_NADB.JNVLS.APTEKA.2011(v1.3.4)" xfId="48"/>
    <cellStyle name="_Model_RAB_MRSK_svod_PR.PROG.WARM.NOTCOMBI.2012.2.16_v1.4(04.04.11) " xfId="49"/>
    <cellStyle name="_Model_RAB_MRSK_svod_PREDEL.JKH.UTV.2011(v1.0.1)" xfId="50"/>
    <cellStyle name="_Model_RAB_MRSK_svod_UPDATE.46EE.2011.TO.1.1" xfId="51"/>
    <cellStyle name="_Model_RAB_MRSK_svod_UPDATE.BALANCE.WARM.2011YEAR.TO.1.1" xfId="52"/>
    <cellStyle name="_Model_RAB_MRSK_svod_Книга2" xfId="53"/>
    <cellStyle name="_Model_RAB_MRSK_svod_Книга2_EE.20.MET.NET.2.16(v1.1)" xfId="54"/>
    <cellStyle name="_Model_RAB_MRSK_svod_Книга2_PR.PROG.WARM.NOTCOMBI.2012.2.16_v1.4(04.04.11) " xfId="55"/>
    <cellStyle name="_Plug" xfId="56"/>
    <cellStyle name="_Бюджет2006_ПОКАЗАТЕЛИ СВОДНЫЕ" xfId="57"/>
    <cellStyle name="_ВО ОП ТЭС-ОТ- 2007" xfId="58"/>
    <cellStyle name="_ВФ ОАО ТЭС-ОТ- 2009" xfId="59"/>
    <cellStyle name="_выручка по присоединениям2" xfId="60"/>
    <cellStyle name="_Договор аренды ЯЭ с разбивкой" xfId="61"/>
    <cellStyle name="_Защита ФЗП" xfId="62"/>
    <cellStyle name="_Исходные данные для модели" xfId="63"/>
    <cellStyle name="_Консолидация-2008-проект-new" xfId="64"/>
    <cellStyle name="_МОДЕЛЬ_1 (2)" xfId="65"/>
    <cellStyle name="_МОДЕЛЬ_1 (2)_46EE.2011(v1.0)" xfId="66"/>
    <cellStyle name="_МОДЕЛЬ_1 (2)_46EE.2011(v1.2)" xfId="67"/>
    <cellStyle name="_МОДЕЛЬ_1 (2)_46EE.2011(v1.2)_EE.20.MET.NET.2.16(v1.1)" xfId="68"/>
    <cellStyle name="_МОДЕЛЬ_1 (2)_ARMRAZR" xfId="69"/>
    <cellStyle name="_МОДЕЛЬ_1 (2)_BALANCE.WARM.2011YEAR.NEW.UPDATE.SCHEME" xfId="70"/>
    <cellStyle name="_МОДЕЛЬ_1 (2)_FORM15.2012(v1.0)" xfId="71"/>
    <cellStyle name="_МОДЕЛЬ_1 (2)_NADB.JNVLS.APTEKA.2011(v1.3.3)" xfId="72"/>
    <cellStyle name="_МОДЕЛЬ_1 (2)_NADB.JNVLS.APTEKA.2011(v1.3.4)" xfId="73"/>
    <cellStyle name="_МОДЕЛЬ_1 (2)_PR.PROG.WARM.NOTCOMBI.2012.2.16_v1.4(04.04.11) " xfId="74"/>
    <cellStyle name="_МОДЕЛЬ_1 (2)_PREDEL.JKH.UTV.2011(v1.0.1)" xfId="75"/>
    <cellStyle name="_МОДЕЛЬ_1 (2)_UPDATE.46EE.2011.TO.1.1" xfId="76"/>
    <cellStyle name="_МОДЕЛЬ_1 (2)_UPDATE.BALANCE.WARM.2011YEAR.TO.1.1" xfId="77"/>
    <cellStyle name="_МОДЕЛЬ_1 (2)_Книга2" xfId="78"/>
    <cellStyle name="_МОДЕЛЬ_1 (2)_Книга2_EE.20.MET.NET.2.16(v1.1)" xfId="79"/>
    <cellStyle name="_МОДЕЛЬ_1 (2)_Книга2_PR.PROG.WARM.NOTCOMBI.2012.2.16_v1.4(04.04.11) " xfId="80"/>
    <cellStyle name="_НВВ 2009 постатейно свод по филиалам_09_02_09" xfId="81"/>
    <cellStyle name="_НВВ 2009 постатейно свод по филиалам_для Валентина" xfId="82"/>
    <cellStyle name="_Омск" xfId="83"/>
    <cellStyle name="_ОТ ИД 2009" xfId="84"/>
    <cellStyle name="_пр 5 тариф RAB" xfId="85"/>
    <cellStyle name="_пр 5 тариф RAB_46EE.2011(v1.0)" xfId="86"/>
    <cellStyle name="_пр 5 тариф RAB_46EE.2011(v1.2)" xfId="87"/>
    <cellStyle name="_пр 5 тариф RAB_46EE.2011(v1.2)_EE.20.MET.NET.2.16(v1.1)" xfId="88"/>
    <cellStyle name="_пр 5 тариф RAB_ARMRAZR" xfId="89"/>
    <cellStyle name="_пр 5 тариф RAB_BALANCE.WARM.2011YEAR.NEW.UPDATE.SCHEME" xfId="90"/>
    <cellStyle name="_пр 5 тариф RAB_FORM15.2012(v1.0)" xfId="91"/>
    <cellStyle name="_пр 5 тариф RAB_NADB.JNVLS.APTEKA.2011(v1.3.3)" xfId="92"/>
    <cellStyle name="_пр 5 тариф RAB_NADB.JNVLS.APTEKA.2011(v1.3.4)" xfId="93"/>
    <cellStyle name="_пр 5 тариф RAB_PR.PROG.WARM.NOTCOMBI.2012.2.16_v1.4(04.04.11) " xfId="94"/>
    <cellStyle name="_пр 5 тариф RAB_PREDEL.JKH.UTV.2011(v1.0.1)" xfId="95"/>
    <cellStyle name="_пр 5 тариф RAB_UPDATE.46EE.2011.TO.1.1" xfId="96"/>
    <cellStyle name="_пр 5 тариф RAB_UPDATE.BALANCE.WARM.2011YEAR.TO.1.1" xfId="97"/>
    <cellStyle name="_пр 5 тариф RAB_Книга2" xfId="98"/>
    <cellStyle name="_пр 5 тариф RAB_Книга2_EE.20.MET.NET.2.16(v1.1)" xfId="99"/>
    <cellStyle name="_пр 5 тариф RAB_Книга2_PR.PROG.WARM.NOTCOMBI.2012.2.16_v1.4(04.04.11) " xfId="100"/>
    <cellStyle name="_Предожение _ДБП_2009 г ( согласованные БП)  (2)" xfId="101"/>
    <cellStyle name="_Приложение 2 0806 факт" xfId="102"/>
    <cellStyle name="_Приложение МТС-3-КС" xfId="103"/>
    <cellStyle name="_Приложение-МТС--2-1" xfId="104"/>
    <cellStyle name="_Расчет RAB_22072008" xfId="105"/>
    <cellStyle name="_Расчет RAB_22072008_46EE.2011(v1.0)" xfId="106"/>
    <cellStyle name="_Расчет RAB_22072008_46EE.2011(v1.2)" xfId="107"/>
    <cellStyle name="_Расчет RAB_22072008_46EE.2011(v1.2)_EE.20.MET.NET.2.16(v1.1)" xfId="108"/>
    <cellStyle name="_Расчет RAB_22072008_ARMRAZR" xfId="109"/>
    <cellStyle name="_Расчет RAB_22072008_BALANCE.WARM.2011YEAR.NEW.UPDATE.SCHEME" xfId="110"/>
    <cellStyle name="_Расчет RAB_22072008_FORM15.2012(v1.0)" xfId="111"/>
    <cellStyle name="_Расчет RAB_22072008_NADB.JNVLS.APTEKA.2011(v1.3.3)" xfId="112"/>
    <cellStyle name="_Расчет RAB_22072008_NADB.JNVLS.APTEKA.2011(v1.3.4)" xfId="113"/>
    <cellStyle name="_Расчет RAB_22072008_PR.PROG.WARM.NOTCOMBI.2012.2.16_v1.4(04.04.11) " xfId="114"/>
    <cellStyle name="_Расчет RAB_22072008_PREDEL.JKH.UTV.2011(v1.0.1)" xfId="115"/>
    <cellStyle name="_Расчет RAB_22072008_UPDATE.46EE.2011.TO.1.1" xfId="116"/>
    <cellStyle name="_Расчет RAB_22072008_UPDATE.BALANCE.WARM.2011YEAR.TO.1.1" xfId="117"/>
    <cellStyle name="_Расчет RAB_22072008_Книга2" xfId="118"/>
    <cellStyle name="_Расчет RAB_22072008_Книга2_EE.20.MET.NET.2.16(v1.1)" xfId="119"/>
    <cellStyle name="_Расчет RAB_22072008_Книга2_PR.PROG.WARM.NOTCOMBI.2012.2.16_v1.4(04.04.11) " xfId="120"/>
    <cellStyle name="_Расчет RAB_Лен и МОЭСК_с 2010 года_14.04.2009_со сглаж_version 3.0_без ФСК" xfId="121"/>
    <cellStyle name="_Расчет RAB_Лен и МОЭСК_с 2010 года_14.04.2009_со сглаж_version 3.0_без ФСК_46EE.2011(v1.0)" xfId="122"/>
    <cellStyle name="_Расчет RAB_Лен и МОЭСК_с 2010 года_14.04.2009_со сглаж_version 3.0_без ФСК_46EE.2011(v1.2)" xfId="123"/>
    <cellStyle name="_Расчет RAB_Лен и МОЭСК_с 2010 года_14.04.2009_со сглаж_version 3.0_без ФСК_46EE.2011(v1.2)_EE.20.MET.NET.2.16(v1.1)" xfId="124"/>
    <cellStyle name="_Расчет RAB_Лен и МОЭСК_с 2010 года_14.04.2009_со сглаж_version 3.0_без ФСК_ARMRAZR" xfId="125"/>
    <cellStyle name="_Расчет RAB_Лен и МОЭСК_с 2010 года_14.04.2009_со сглаж_version 3.0_без ФСК_BALANCE.WARM.2011YEAR.NEW.UPDATE.SCHEME" xfId="126"/>
    <cellStyle name="_Расчет RAB_Лен и МОЭСК_с 2010 года_14.04.2009_со сглаж_version 3.0_без ФСК_FORM15.2012(v1.0)" xfId="127"/>
    <cellStyle name="_Расчет RAB_Лен и МОЭСК_с 2010 года_14.04.2009_со сглаж_version 3.0_без ФСК_NADB.JNVLS.APTEKA.2011(v1.3.3)" xfId="128"/>
    <cellStyle name="_Расчет RAB_Лен и МОЭСК_с 2010 года_14.04.2009_со сглаж_version 3.0_без ФСК_NADB.JNVLS.APTEKA.2011(v1.3.4)" xfId="129"/>
    <cellStyle name="_Расчет RAB_Лен и МОЭСК_с 2010 года_14.04.2009_со сглаж_version 3.0_без ФСК_PR.PROG.WARM.NOTCOMBI.2012.2.16_v1.4(04.04.11) " xfId="130"/>
    <cellStyle name="_Расчет RAB_Лен и МОЭСК_с 2010 года_14.04.2009_со сглаж_version 3.0_без ФСК_PREDEL.JKH.UTV.2011(v1.0.1)" xfId="131"/>
    <cellStyle name="_Расчет RAB_Лен и МОЭСК_с 2010 года_14.04.2009_со сглаж_version 3.0_без ФСК_UPDATE.46EE.2011.TO.1.1" xfId="132"/>
    <cellStyle name="_Расчет RAB_Лен и МОЭСК_с 2010 года_14.04.2009_со сглаж_version 3.0_без ФСК_UPDATE.BALANCE.WARM.2011YEAR.TO.1.1" xfId="133"/>
    <cellStyle name="_Расчет RAB_Лен и МОЭСК_с 2010 года_14.04.2009_со сглаж_version 3.0_без ФСК_Книга2" xfId="134"/>
    <cellStyle name="_Расчет RAB_Лен и МОЭСК_с 2010 года_14.04.2009_со сглаж_version 3.0_без ФСК_Книга2_EE.20.MET.NET.2.16(v1.1)" xfId="135"/>
    <cellStyle name="_Расчет RAB_Лен и МОЭСК_с 2010 года_14.04.2009_со сглаж_version 3.0_без ФСК_Книга2_PR.PROG.WARM.NOTCOMBI.2012.2.16_v1.4(04.04.11) " xfId="136"/>
    <cellStyle name="_Свод по ИПР (2)" xfId="137"/>
    <cellStyle name="_Справочник затрат_ЛХ_20.10.05" xfId="138"/>
    <cellStyle name="_таблицы для расчетов28-04-08_2006-2009_прибыль корр_по ИА" xfId="139"/>
    <cellStyle name="_таблицы для расчетов28-04-08_2006-2009с ИА" xfId="140"/>
    <cellStyle name="_Форма 6  РТК.xls(отчет по Адр пр. ЛО)" xfId="141"/>
    <cellStyle name="_Формат разбивки по МРСК_РСК" xfId="142"/>
    <cellStyle name="_Формат_для Согласования" xfId="143"/>
    <cellStyle name="_ХХХ Прил 2 Формы бюджетных документов 2007" xfId="144"/>
    <cellStyle name="_экон.форм-т ВО 1 с разбивкой" xfId="145"/>
    <cellStyle name="’К‰Э [0.00]" xfId="146"/>
    <cellStyle name="’ћѓћ‚›‰" xfId="147"/>
    <cellStyle name="”€ќђќ‘ћ‚›‰" xfId="148"/>
    <cellStyle name="”€љ‘€ђћ‚ђќќ›‰" xfId="149"/>
    <cellStyle name="”ќђќ‘ћ‚›‰" xfId="150"/>
    <cellStyle name="”љ‘ђћ‚ђќќ›‰" xfId="151"/>
    <cellStyle name="„…ќ…†ќ›‰" xfId="152"/>
    <cellStyle name="‡ђѓћ‹ћ‚ћљ1" xfId="153"/>
    <cellStyle name="‡ђѓћ‹ћ‚ћљ2" xfId="154"/>
    <cellStyle name="€’ћѓћ‚›‰" xfId="155"/>
    <cellStyle name="1Normal" xfId="156"/>
    <cellStyle name="20% - Accent1" xfId="157"/>
    <cellStyle name="20% - Accent1 2" xfId="158"/>
    <cellStyle name="20% - Accent1_46EE.2011(v1.0)" xfId="159"/>
    <cellStyle name="20% - Accent2" xfId="160"/>
    <cellStyle name="20% - Accent2 2" xfId="161"/>
    <cellStyle name="20% - Accent2_46EE.2011(v1.0)" xfId="162"/>
    <cellStyle name="20% - Accent3" xfId="163"/>
    <cellStyle name="20% - Accent3 2" xfId="164"/>
    <cellStyle name="20% - Accent3_46EE.2011(v1.0)" xfId="165"/>
    <cellStyle name="20% - Accent4" xfId="166"/>
    <cellStyle name="20% - Accent4 2" xfId="167"/>
    <cellStyle name="20% - Accent4_46EE.2011(v1.0)" xfId="168"/>
    <cellStyle name="20% - Accent5" xfId="169"/>
    <cellStyle name="20% - Accent5 2" xfId="170"/>
    <cellStyle name="20% - Accent5_46EE.2011(v1.0)" xfId="171"/>
    <cellStyle name="20% - Accent6" xfId="172"/>
    <cellStyle name="20% - Accent6 2" xfId="173"/>
    <cellStyle name="20% - Accent6_46EE.2011(v1.0)" xfId="174"/>
    <cellStyle name="20% - Акцент1" xfId="175"/>
    <cellStyle name="20% - Акцент1 2" xfId="176"/>
    <cellStyle name="20% - Акцент1 2 2" xfId="177"/>
    <cellStyle name="20% - Акцент1 2_46EE.2011(v1.0)" xfId="178"/>
    <cellStyle name="20% - Акцент1 3" xfId="179"/>
    <cellStyle name="20% - Акцент1 3 2" xfId="180"/>
    <cellStyle name="20% - Акцент1 3_46EE.2011(v1.0)" xfId="181"/>
    <cellStyle name="20% - Акцент1 4" xfId="182"/>
    <cellStyle name="20% - Акцент1 4 2" xfId="183"/>
    <cellStyle name="20% - Акцент1 4_46EE.2011(v1.0)" xfId="184"/>
    <cellStyle name="20% - Акцент1 5" xfId="185"/>
    <cellStyle name="20% - Акцент1 5 2" xfId="186"/>
    <cellStyle name="20% - Акцент1 5_46EE.2011(v1.0)" xfId="187"/>
    <cellStyle name="20% - Акцент1 6" xfId="188"/>
    <cellStyle name="20% - Акцент1 6 2" xfId="189"/>
    <cellStyle name="20% - Акцент1 6_46EE.2011(v1.0)" xfId="190"/>
    <cellStyle name="20% - Акцент1 7" xfId="191"/>
    <cellStyle name="20% - Акцент1 7 2" xfId="192"/>
    <cellStyle name="20% - Акцент1 7_46EE.2011(v1.0)" xfId="193"/>
    <cellStyle name="20% - Акцент1 8" xfId="194"/>
    <cellStyle name="20% - Акцент1 8 2" xfId="195"/>
    <cellStyle name="20% - Акцент1 8_46EE.2011(v1.0)" xfId="196"/>
    <cellStyle name="20% - Акцент1 9" xfId="197"/>
    <cellStyle name="20% - Акцент1 9 2" xfId="198"/>
    <cellStyle name="20% - Акцент1 9_46EE.2011(v1.0)" xfId="199"/>
    <cellStyle name="20% - Акцент2" xfId="200"/>
    <cellStyle name="20% - Акцент2 2" xfId="201"/>
    <cellStyle name="20% - Акцент2 2 2" xfId="202"/>
    <cellStyle name="20% - Акцент2 2_46EE.2011(v1.0)" xfId="203"/>
    <cellStyle name="20% - Акцент2 3" xfId="204"/>
    <cellStyle name="20% - Акцент2 3 2" xfId="205"/>
    <cellStyle name="20% - Акцент2 3_46EE.2011(v1.0)" xfId="206"/>
    <cellStyle name="20% - Акцент2 4" xfId="207"/>
    <cellStyle name="20% - Акцент2 4 2" xfId="208"/>
    <cellStyle name="20% - Акцент2 4_46EE.2011(v1.0)" xfId="209"/>
    <cellStyle name="20% - Акцент2 5" xfId="210"/>
    <cellStyle name="20% - Акцент2 5 2" xfId="211"/>
    <cellStyle name="20% - Акцент2 5_46EE.2011(v1.0)" xfId="212"/>
    <cellStyle name="20% - Акцент2 6" xfId="213"/>
    <cellStyle name="20% - Акцент2 6 2" xfId="214"/>
    <cellStyle name="20% - Акцент2 6_46EE.2011(v1.0)" xfId="215"/>
    <cellStyle name="20% - Акцент2 7" xfId="216"/>
    <cellStyle name="20% - Акцент2 7 2" xfId="217"/>
    <cellStyle name="20% - Акцент2 7_46EE.2011(v1.0)" xfId="218"/>
    <cellStyle name="20% - Акцент2 8" xfId="219"/>
    <cellStyle name="20% - Акцент2 8 2" xfId="220"/>
    <cellStyle name="20% - Акцент2 8_46EE.2011(v1.0)" xfId="221"/>
    <cellStyle name="20% - Акцент2 9" xfId="222"/>
    <cellStyle name="20% - Акцент2 9 2" xfId="223"/>
    <cellStyle name="20% - Акцент2 9_46EE.2011(v1.0)" xfId="224"/>
    <cellStyle name="20% - Акцент3" xfId="225"/>
    <cellStyle name="20% - Акцент3 2" xfId="226"/>
    <cellStyle name="20% - Акцент3 2 2" xfId="227"/>
    <cellStyle name="20% - Акцент3 2_46EE.2011(v1.0)" xfId="228"/>
    <cellStyle name="20% - Акцент3 3" xfId="229"/>
    <cellStyle name="20% - Акцент3 3 2" xfId="230"/>
    <cellStyle name="20% - Акцент3 3_46EE.2011(v1.0)" xfId="231"/>
    <cellStyle name="20% - Акцент3 4" xfId="232"/>
    <cellStyle name="20% - Акцент3 4 2" xfId="233"/>
    <cellStyle name="20% - Акцент3 4_46EE.2011(v1.0)" xfId="234"/>
    <cellStyle name="20% - Акцент3 5" xfId="235"/>
    <cellStyle name="20% - Акцент3 5 2" xfId="236"/>
    <cellStyle name="20% - Акцент3 5_46EE.2011(v1.0)" xfId="237"/>
    <cellStyle name="20% - Акцент3 6" xfId="238"/>
    <cellStyle name="20% - Акцент3 6 2" xfId="239"/>
    <cellStyle name="20% - Акцент3 6_46EE.2011(v1.0)" xfId="240"/>
    <cellStyle name="20% - Акцент3 7" xfId="241"/>
    <cellStyle name="20% - Акцент3 7 2" xfId="242"/>
    <cellStyle name="20% - Акцент3 7_46EE.2011(v1.0)" xfId="243"/>
    <cellStyle name="20% - Акцент3 8" xfId="244"/>
    <cellStyle name="20% - Акцент3 8 2" xfId="245"/>
    <cellStyle name="20% - Акцент3 8_46EE.2011(v1.0)" xfId="246"/>
    <cellStyle name="20% - Акцент3 9" xfId="247"/>
    <cellStyle name="20% - Акцент3 9 2" xfId="248"/>
    <cellStyle name="20% - Акцент3 9_46EE.2011(v1.0)" xfId="249"/>
    <cellStyle name="20% - Акцент4" xfId="250"/>
    <cellStyle name="20% - Акцент4 2" xfId="251"/>
    <cellStyle name="20% - Акцент4 2 2" xfId="252"/>
    <cellStyle name="20% - Акцент4 2_46EE.2011(v1.0)" xfId="253"/>
    <cellStyle name="20% - Акцент4 3" xfId="254"/>
    <cellStyle name="20% - Акцент4 3 2" xfId="255"/>
    <cellStyle name="20% - Акцент4 3_46EE.2011(v1.0)" xfId="256"/>
    <cellStyle name="20% - Акцент4 4" xfId="257"/>
    <cellStyle name="20% - Акцент4 4 2" xfId="258"/>
    <cellStyle name="20% - Акцент4 4_46EE.2011(v1.0)" xfId="259"/>
    <cellStyle name="20% - Акцент4 5" xfId="260"/>
    <cellStyle name="20% - Акцент4 5 2" xfId="261"/>
    <cellStyle name="20% - Акцент4 5_46EE.2011(v1.0)" xfId="262"/>
    <cellStyle name="20% - Акцент4 6" xfId="263"/>
    <cellStyle name="20% - Акцент4 6 2" xfId="264"/>
    <cellStyle name="20% - Акцент4 6_46EE.2011(v1.0)" xfId="265"/>
    <cellStyle name="20% - Акцент4 7" xfId="266"/>
    <cellStyle name="20% - Акцент4 7 2" xfId="267"/>
    <cellStyle name="20% - Акцент4 7_46EE.2011(v1.0)" xfId="268"/>
    <cellStyle name="20% - Акцент4 8" xfId="269"/>
    <cellStyle name="20% - Акцент4 8 2" xfId="270"/>
    <cellStyle name="20% - Акцент4 8_46EE.2011(v1.0)" xfId="271"/>
    <cellStyle name="20% - Акцент4 9" xfId="272"/>
    <cellStyle name="20% - Акцент4 9 2" xfId="273"/>
    <cellStyle name="20% - Акцент4 9_46EE.2011(v1.0)" xfId="274"/>
    <cellStyle name="20% - Акцент5" xfId="275"/>
    <cellStyle name="20% - Акцент5 2" xfId="276"/>
    <cellStyle name="20% - Акцент5 2 2" xfId="277"/>
    <cellStyle name="20% - Акцент5 2_46EE.2011(v1.0)" xfId="278"/>
    <cellStyle name="20% - Акцент5 3" xfId="279"/>
    <cellStyle name="20% - Акцент5 3 2" xfId="280"/>
    <cellStyle name="20% - Акцент5 3_46EE.2011(v1.0)" xfId="281"/>
    <cellStyle name="20% - Акцент5 4" xfId="282"/>
    <cellStyle name="20% - Акцент5 4 2" xfId="283"/>
    <cellStyle name="20% - Акцент5 4_46EE.2011(v1.0)" xfId="284"/>
    <cellStyle name="20% - Акцент5 5" xfId="285"/>
    <cellStyle name="20% - Акцент5 5 2" xfId="286"/>
    <cellStyle name="20% - Акцент5 5_46EE.2011(v1.0)" xfId="287"/>
    <cellStyle name="20% - Акцент5 6" xfId="288"/>
    <cellStyle name="20% - Акцент5 6 2" xfId="289"/>
    <cellStyle name="20% - Акцент5 6_46EE.2011(v1.0)" xfId="290"/>
    <cellStyle name="20% - Акцент5 7" xfId="291"/>
    <cellStyle name="20% - Акцент5 7 2" xfId="292"/>
    <cellStyle name="20% - Акцент5 7_46EE.2011(v1.0)" xfId="293"/>
    <cellStyle name="20% - Акцент5 8" xfId="294"/>
    <cellStyle name="20% - Акцент5 8 2" xfId="295"/>
    <cellStyle name="20% - Акцент5 8_46EE.2011(v1.0)" xfId="296"/>
    <cellStyle name="20% - Акцент5 9" xfId="297"/>
    <cellStyle name="20% - Акцент5 9 2" xfId="298"/>
    <cellStyle name="20% - Акцент5 9_46EE.2011(v1.0)" xfId="299"/>
    <cellStyle name="20% - Акцент6" xfId="300"/>
    <cellStyle name="20% - Акцент6 2" xfId="301"/>
    <cellStyle name="20% - Акцент6 2 2" xfId="302"/>
    <cellStyle name="20% - Акцент6 2_46EE.2011(v1.0)" xfId="303"/>
    <cellStyle name="20% - Акцент6 3" xfId="304"/>
    <cellStyle name="20% - Акцент6 3 2" xfId="305"/>
    <cellStyle name="20% - Акцент6 3_46EE.2011(v1.0)" xfId="306"/>
    <cellStyle name="20% - Акцент6 4" xfId="307"/>
    <cellStyle name="20% - Акцент6 4 2" xfId="308"/>
    <cellStyle name="20% - Акцент6 4_46EE.2011(v1.0)" xfId="309"/>
    <cellStyle name="20% - Акцент6 5" xfId="310"/>
    <cellStyle name="20% - Акцент6 5 2" xfId="311"/>
    <cellStyle name="20% - Акцент6 5_46EE.2011(v1.0)" xfId="312"/>
    <cellStyle name="20% - Акцент6 6" xfId="313"/>
    <cellStyle name="20% - Акцент6 6 2" xfId="314"/>
    <cellStyle name="20% - Акцент6 6_46EE.2011(v1.0)" xfId="315"/>
    <cellStyle name="20% - Акцент6 7" xfId="316"/>
    <cellStyle name="20% - Акцент6 7 2" xfId="317"/>
    <cellStyle name="20% - Акцент6 7_46EE.2011(v1.0)" xfId="318"/>
    <cellStyle name="20% - Акцент6 8" xfId="319"/>
    <cellStyle name="20% - Акцент6 8 2" xfId="320"/>
    <cellStyle name="20% - Акцент6 8_46EE.2011(v1.0)" xfId="321"/>
    <cellStyle name="20% - Акцент6 9" xfId="322"/>
    <cellStyle name="20% - Акцент6 9 2" xfId="323"/>
    <cellStyle name="20% - Акцент6 9_46EE.2011(v1.0)" xfId="324"/>
    <cellStyle name="40% - Accent1" xfId="325"/>
    <cellStyle name="40% - Accent1 2" xfId="326"/>
    <cellStyle name="40% - Accent1_46EE.2011(v1.0)" xfId="327"/>
    <cellStyle name="40% - Accent2" xfId="328"/>
    <cellStyle name="40% - Accent2 2" xfId="329"/>
    <cellStyle name="40% - Accent2_46EE.2011(v1.0)" xfId="330"/>
    <cellStyle name="40% - Accent3" xfId="331"/>
    <cellStyle name="40% - Accent3 2" xfId="332"/>
    <cellStyle name="40% - Accent3_46EE.2011(v1.0)" xfId="333"/>
    <cellStyle name="40% - Accent4" xfId="334"/>
    <cellStyle name="40% - Accent4 2" xfId="335"/>
    <cellStyle name="40% - Accent4_46EE.2011(v1.0)" xfId="336"/>
    <cellStyle name="40% - Accent5" xfId="337"/>
    <cellStyle name="40% - Accent5 2" xfId="338"/>
    <cellStyle name="40% - Accent5_46EE.2011(v1.0)" xfId="339"/>
    <cellStyle name="40% - Accent6" xfId="340"/>
    <cellStyle name="40% - Accent6 2" xfId="341"/>
    <cellStyle name="40% - Accent6_46EE.2011(v1.0)" xfId="342"/>
    <cellStyle name="40% - Акцент1" xfId="343"/>
    <cellStyle name="40% - Акцент1 2" xfId="344"/>
    <cellStyle name="40% - Акцент1 2 2" xfId="345"/>
    <cellStyle name="40% - Акцент1 2_46EE.2011(v1.0)" xfId="346"/>
    <cellStyle name="40% - Акцент1 3" xfId="347"/>
    <cellStyle name="40% - Акцент1 3 2" xfId="348"/>
    <cellStyle name="40% - Акцент1 3_46EE.2011(v1.0)" xfId="349"/>
    <cellStyle name="40% - Акцент1 4" xfId="350"/>
    <cellStyle name="40% - Акцент1 4 2" xfId="351"/>
    <cellStyle name="40% - Акцент1 4_46EE.2011(v1.0)" xfId="352"/>
    <cellStyle name="40% - Акцент1 5" xfId="353"/>
    <cellStyle name="40% - Акцент1 5 2" xfId="354"/>
    <cellStyle name="40% - Акцент1 5_46EE.2011(v1.0)" xfId="355"/>
    <cellStyle name="40% - Акцент1 6" xfId="356"/>
    <cellStyle name="40% - Акцент1 6 2" xfId="357"/>
    <cellStyle name="40% - Акцент1 6_46EE.2011(v1.0)" xfId="358"/>
    <cellStyle name="40% - Акцент1 7" xfId="359"/>
    <cellStyle name="40% - Акцент1 7 2" xfId="360"/>
    <cellStyle name="40% - Акцент1 7_46EE.2011(v1.0)" xfId="361"/>
    <cellStyle name="40% - Акцент1 8" xfId="362"/>
    <cellStyle name="40% - Акцент1 8 2" xfId="363"/>
    <cellStyle name="40% - Акцент1 8_46EE.2011(v1.0)" xfId="364"/>
    <cellStyle name="40% - Акцент1 9" xfId="365"/>
    <cellStyle name="40% - Акцент1 9 2" xfId="366"/>
    <cellStyle name="40% - Акцент1 9_46EE.2011(v1.0)" xfId="367"/>
    <cellStyle name="40% - Акцент2" xfId="368"/>
    <cellStyle name="40% - Акцент2 2" xfId="369"/>
    <cellStyle name="40% - Акцент2 2 2" xfId="370"/>
    <cellStyle name="40% - Акцент2 2_46EE.2011(v1.0)" xfId="371"/>
    <cellStyle name="40% - Акцент2 3" xfId="372"/>
    <cellStyle name="40% - Акцент2 3 2" xfId="373"/>
    <cellStyle name="40% - Акцент2 3_46EE.2011(v1.0)" xfId="374"/>
    <cellStyle name="40% - Акцент2 4" xfId="375"/>
    <cellStyle name="40% - Акцент2 4 2" xfId="376"/>
    <cellStyle name="40% - Акцент2 4_46EE.2011(v1.0)" xfId="377"/>
    <cellStyle name="40% - Акцент2 5" xfId="378"/>
    <cellStyle name="40% - Акцент2 5 2" xfId="379"/>
    <cellStyle name="40% - Акцент2 5_46EE.2011(v1.0)" xfId="380"/>
    <cellStyle name="40% - Акцент2 6" xfId="381"/>
    <cellStyle name="40% - Акцент2 6 2" xfId="382"/>
    <cellStyle name="40% - Акцент2 6_46EE.2011(v1.0)" xfId="383"/>
    <cellStyle name="40% - Акцент2 7" xfId="384"/>
    <cellStyle name="40% - Акцент2 7 2" xfId="385"/>
    <cellStyle name="40% - Акцент2 7_46EE.2011(v1.0)" xfId="386"/>
    <cellStyle name="40% - Акцент2 8" xfId="387"/>
    <cellStyle name="40% - Акцент2 8 2" xfId="388"/>
    <cellStyle name="40% - Акцент2 8_46EE.2011(v1.0)" xfId="389"/>
    <cellStyle name="40% - Акцент2 9" xfId="390"/>
    <cellStyle name="40% - Акцент2 9 2" xfId="391"/>
    <cellStyle name="40% - Акцент2 9_46EE.2011(v1.0)" xfId="392"/>
    <cellStyle name="40% - Акцент3" xfId="393"/>
    <cellStyle name="40% - Акцент3 2" xfId="394"/>
    <cellStyle name="40% - Акцент3 2 2" xfId="395"/>
    <cellStyle name="40% - Акцент3 2_46EE.2011(v1.0)" xfId="396"/>
    <cellStyle name="40% - Акцент3 3" xfId="397"/>
    <cellStyle name="40% - Акцент3 3 2" xfId="398"/>
    <cellStyle name="40% - Акцент3 3_46EE.2011(v1.0)" xfId="399"/>
    <cellStyle name="40% - Акцент3 4" xfId="400"/>
    <cellStyle name="40% - Акцент3 4 2" xfId="401"/>
    <cellStyle name="40% - Акцент3 4_46EE.2011(v1.0)" xfId="402"/>
    <cellStyle name="40% - Акцент3 5" xfId="403"/>
    <cellStyle name="40% - Акцент3 5 2" xfId="404"/>
    <cellStyle name="40% - Акцент3 5_46EE.2011(v1.0)" xfId="405"/>
    <cellStyle name="40% - Акцент3 6" xfId="406"/>
    <cellStyle name="40% - Акцент3 6 2" xfId="407"/>
    <cellStyle name="40% - Акцент3 6_46EE.2011(v1.0)" xfId="408"/>
    <cellStyle name="40% - Акцент3 7" xfId="409"/>
    <cellStyle name="40% - Акцент3 7 2" xfId="410"/>
    <cellStyle name="40% - Акцент3 7_46EE.2011(v1.0)" xfId="411"/>
    <cellStyle name="40% - Акцент3 8" xfId="412"/>
    <cellStyle name="40% - Акцент3 8 2" xfId="413"/>
    <cellStyle name="40% - Акцент3 8_46EE.2011(v1.0)" xfId="414"/>
    <cellStyle name="40% - Акцент3 9" xfId="415"/>
    <cellStyle name="40% - Акцент3 9 2" xfId="416"/>
    <cellStyle name="40% - Акцент3 9_46EE.2011(v1.0)" xfId="417"/>
    <cellStyle name="40% - Акцент4" xfId="418"/>
    <cellStyle name="40% - Акцент4 2" xfId="419"/>
    <cellStyle name="40% - Акцент4 2 2" xfId="420"/>
    <cellStyle name="40% - Акцент4 2_46EE.2011(v1.0)" xfId="421"/>
    <cellStyle name="40% - Акцент4 3" xfId="422"/>
    <cellStyle name="40% - Акцент4 3 2" xfId="423"/>
    <cellStyle name="40% - Акцент4 3_46EE.2011(v1.0)" xfId="424"/>
    <cellStyle name="40% - Акцент4 4" xfId="425"/>
    <cellStyle name="40% - Акцент4 4 2" xfId="426"/>
    <cellStyle name="40% - Акцент4 4_46EE.2011(v1.0)" xfId="427"/>
    <cellStyle name="40% - Акцент4 5" xfId="428"/>
    <cellStyle name="40% - Акцент4 5 2" xfId="429"/>
    <cellStyle name="40% - Акцент4 5_46EE.2011(v1.0)" xfId="430"/>
    <cellStyle name="40% - Акцент4 6" xfId="431"/>
    <cellStyle name="40% - Акцент4 6 2" xfId="432"/>
    <cellStyle name="40% - Акцент4 6_46EE.2011(v1.0)" xfId="433"/>
    <cellStyle name="40% - Акцент4 7" xfId="434"/>
    <cellStyle name="40% - Акцент4 7 2" xfId="435"/>
    <cellStyle name="40% - Акцент4 7_46EE.2011(v1.0)" xfId="436"/>
    <cellStyle name="40% - Акцент4 8" xfId="437"/>
    <cellStyle name="40% - Акцент4 8 2" xfId="438"/>
    <cellStyle name="40% - Акцент4 8_46EE.2011(v1.0)" xfId="439"/>
    <cellStyle name="40% - Акцент4 9" xfId="440"/>
    <cellStyle name="40% - Акцент4 9 2" xfId="441"/>
    <cellStyle name="40% - Акцент4 9_46EE.2011(v1.0)" xfId="442"/>
    <cellStyle name="40% - Акцент5" xfId="443"/>
    <cellStyle name="40% - Акцент5 2" xfId="444"/>
    <cellStyle name="40% - Акцент5 2 2" xfId="445"/>
    <cellStyle name="40% - Акцент5 2_46EE.2011(v1.0)" xfId="446"/>
    <cellStyle name="40% - Акцент5 3" xfId="447"/>
    <cellStyle name="40% - Акцент5 3 2" xfId="448"/>
    <cellStyle name="40% - Акцент5 3_46EE.2011(v1.0)" xfId="449"/>
    <cellStyle name="40% - Акцент5 4" xfId="450"/>
    <cellStyle name="40% - Акцент5 4 2" xfId="451"/>
    <cellStyle name="40% - Акцент5 4_46EE.2011(v1.0)" xfId="452"/>
    <cellStyle name="40% - Акцент5 5" xfId="453"/>
    <cellStyle name="40% - Акцент5 5 2" xfId="454"/>
    <cellStyle name="40% - Акцент5 5_46EE.2011(v1.0)" xfId="455"/>
    <cellStyle name="40% - Акцент5 6" xfId="456"/>
    <cellStyle name="40% - Акцент5 6 2" xfId="457"/>
    <cellStyle name="40% - Акцент5 6_46EE.2011(v1.0)" xfId="458"/>
    <cellStyle name="40% - Акцент5 7" xfId="459"/>
    <cellStyle name="40% - Акцент5 7 2" xfId="460"/>
    <cellStyle name="40% - Акцент5 7_46EE.2011(v1.0)" xfId="461"/>
    <cellStyle name="40% - Акцент5 8" xfId="462"/>
    <cellStyle name="40% - Акцент5 8 2" xfId="463"/>
    <cellStyle name="40% - Акцент5 8_46EE.2011(v1.0)" xfId="464"/>
    <cellStyle name="40% - Акцент5 9" xfId="465"/>
    <cellStyle name="40% - Акцент5 9 2" xfId="466"/>
    <cellStyle name="40% - Акцент5 9_46EE.2011(v1.0)" xfId="467"/>
    <cellStyle name="40% - Акцент6" xfId="468"/>
    <cellStyle name="40% - Акцент6 2" xfId="469"/>
    <cellStyle name="40% - Акцент6 2 2" xfId="470"/>
    <cellStyle name="40% - Акцент6 2_46EE.2011(v1.0)" xfId="471"/>
    <cellStyle name="40% - Акцент6 3" xfId="472"/>
    <cellStyle name="40% - Акцент6 3 2" xfId="473"/>
    <cellStyle name="40% - Акцент6 3_46EE.2011(v1.0)" xfId="474"/>
    <cellStyle name="40% - Акцент6 4" xfId="475"/>
    <cellStyle name="40% - Акцент6 4 2" xfId="476"/>
    <cellStyle name="40% - Акцент6 4_46EE.2011(v1.0)" xfId="477"/>
    <cellStyle name="40% - Акцент6 5" xfId="478"/>
    <cellStyle name="40% - Акцент6 5 2" xfId="479"/>
    <cellStyle name="40% - Акцент6 5_46EE.2011(v1.0)" xfId="480"/>
    <cellStyle name="40% - Акцент6 6" xfId="481"/>
    <cellStyle name="40% - Акцент6 6 2" xfId="482"/>
    <cellStyle name="40% - Акцент6 6_46EE.2011(v1.0)" xfId="483"/>
    <cellStyle name="40% - Акцент6 7" xfId="484"/>
    <cellStyle name="40% - Акцент6 7 2" xfId="485"/>
    <cellStyle name="40% - Акцент6 7_46EE.2011(v1.0)" xfId="486"/>
    <cellStyle name="40% - Акцент6 8" xfId="487"/>
    <cellStyle name="40% - Акцент6 8 2" xfId="488"/>
    <cellStyle name="40% - Акцент6 8_46EE.2011(v1.0)" xfId="489"/>
    <cellStyle name="40% - Акцент6 9" xfId="490"/>
    <cellStyle name="40% - Акцент6 9 2" xfId="491"/>
    <cellStyle name="40% - Акцент6 9_46EE.2011(v1.0)" xfId="492"/>
    <cellStyle name="60% - Accent1" xfId="493"/>
    <cellStyle name="60% - Accent2" xfId="494"/>
    <cellStyle name="60% - Accent3" xfId="495"/>
    <cellStyle name="60% - Accent4" xfId="496"/>
    <cellStyle name="60% - Accent5" xfId="497"/>
    <cellStyle name="60% - Accent6" xfId="498"/>
    <cellStyle name="60% - Акцент1" xfId="499"/>
    <cellStyle name="60% - Акцент1 2" xfId="500"/>
    <cellStyle name="60% - Акцент1 2 2" xfId="501"/>
    <cellStyle name="60% - Акцент1 3" xfId="502"/>
    <cellStyle name="60% - Акцент1 3 2" xfId="503"/>
    <cellStyle name="60% - Акцент1 4" xfId="504"/>
    <cellStyle name="60% - Акцент1 4 2" xfId="505"/>
    <cellStyle name="60% - Акцент1 5" xfId="506"/>
    <cellStyle name="60% - Акцент1 5 2" xfId="507"/>
    <cellStyle name="60% - Акцент1 6" xfId="508"/>
    <cellStyle name="60% - Акцент1 6 2" xfId="509"/>
    <cellStyle name="60% - Акцент1 7" xfId="510"/>
    <cellStyle name="60% - Акцент1 7 2" xfId="511"/>
    <cellStyle name="60% - Акцент1 8" xfId="512"/>
    <cellStyle name="60% - Акцент1 8 2" xfId="513"/>
    <cellStyle name="60% - Акцент1 9" xfId="514"/>
    <cellStyle name="60% - Акцент1 9 2" xfId="515"/>
    <cellStyle name="60% - Акцент2" xfId="516"/>
    <cellStyle name="60% - Акцент2 2" xfId="517"/>
    <cellStyle name="60% - Акцент2 2 2" xfId="518"/>
    <cellStyle name="60% - Акцент2 3" xfId="519"/>
    <cellStyle name="60% - Акцент2 3 2" xfId="520"/>
    <cellStyle name="60% - Акцент2 4" xfId="521"/>
    <cellStyle name="60% - Акцент2 4 2" xfId="522"/>
    <cellStyle name="60% - Акцент2 5" xfId="523"/>
    <cellStyle name="60% - Акцент2 5 2" xfId="524"/>
    <cellStyle name="60% - Акцент2 6" xfId="525"/>
    <cellStyle name="60% - Акцент2 6 2" xfId="526"/>
    <cellStyle name="60% - Акцент2 7" xfId="527"/>
    <cellStyle name="60% - Акцент2 7 2" xfId="528"/>
    <cellStyle name="60% - Акцент2 8" xfId="529"/>
    <cellStyle name="60% - Акцент2 8 2" xfId="530"/>
    <cellStyle name="60% - Акцент2 9" xfId="531"/>
    <cellStyle name="60% - Акцент2 9 2" xfId="532"/>
    <cellStyle name="60% - Акцент3" xfId="533"/>
    <cellStyle name="60% - Акцент3 2" xfId="534"/>
    <cellStyle name="60% - Акцент3 2 2" xfId="535"/>
    <cellStyle name="60% - Акцент3 3" xfId="536"/>
    <cellStyle name="60% - Акцент3 3 2" xfId="537"/>
    <cellStyle name="60% - Акцент3 4" xfId="538"/>
    <cellStyle name="60% - Акцент3 4 2" xfId="539"/>
    <cellStyle name="60% - Акцент3 5" xfId="540"/>
    <cellStyle name="60% - Акцент3 5 2" xfId="541"/>
    <cellStyle name="60% - Акцент3 6" xfId="542"/>
    <cellStyle name="60% - Акцент3 6 2" xfId="543"/>
    <cellStyle name="60% - Акцент3 7" xfId="544"/>
    <cellStyle name="60% - Акцент3 7 2" xfId="545"/>
    <cellStyle name="60% - Акцент3 8" xfId="546"/>
    <cellStyle name="60% - Акцент3 8 2" xfId="547"/>
    <cellStyle name="60% - Акцент3 9" xfId="548"/>
    <cellStyle name="60% - Акцент3 9 2" xfId="549"/>
    <cellStyle name="60% - Акцент4" xfId="550"/>
    <cellStyle name="60% - Акцент4 2" xfId="551"/>
    <cellStyle name="60% - Акцент4 2 2" xfId="552"/>
    <cellStyle name="60% - Акцент4 3" xfId="553"/>
    <cellStyle name="60% - Акцент4 3 2" xfId="554"/>
    <cellStyle name="60% - Акцент4 4" xfId="555"/>
    <cellStyle name="60% - Акцент4 4 2" xfId="556"/>
    <cellStyle name="60% - Акцент4 5" xfId="557"/>
    <cellStyle name="60% - Акцент4 5 2" xfId="558"/>
    <cellStyle name="60% - Акцент4 6" xfId="559"/>
    <cellStyle name="60% - Акцент4 6 2" xfId="560"/>
    <cellStyle name="60% - Акцент4 7" xfId="561"/>
    <cellStyle name="60% - Акцент4 7 2" xfId="562"/>
    <cellStyle name="60% - Акцент4 8" xfId="563"/>
    <cellStyle name="60% - Акцент4 8 2" xfId="564"/>
    <cellStyle name="60% - Акцент4 9" xfId="565"/>
    <cellStyle name="60% - Акцент4 9 2" xfId="566"/>
    <cellStyle name="60% - Акцент5" xfId="567"/>
    <cellStyle name="60% - Акцент5 2" xfId="568"/>
    <cellStyle name="60% - Акцент5 2 2" xfId="569"/>
    <cellStyle name="60% - Акцент5 3" xfId="570"/>
    <cellStyle name="60% - Акцент5 3 2" xfId="571"/>
    <cellStyle name="60% - Акцент5 4" xfId="572"/>
    <cellStyle name="60% - Акцент5 4 2" xfId="573"/>
    <cellStyle name="60% - Акцент5 5" xfId="574"/>
    <cellStyle name="60% - Акцент5 5 2" xfId="575"/>
    <cellStyle name="60% - Акцент5 6" xfId="576"/>
    <cellStyle name="60% - Акцент5 6 2" xfId="577"/>
    <cellStyle name="60% - Акцент5 7" xfId="578"/>
    <cellStyle name="60% - Акцент5 7 2" xfId="579"/>
    <cellStyle name="60% - Акцент5 8" xfId="580"/>
    <cellStyle name="60% - Акцент5 8 2" xfId="581"/>
    <cellStyle name="60% - Акцент5 9" xfId="582"/>
    <cellStyle name="60% - Акцент5 9 2" xfId="583"/>
    <cellStyle name="60% - Акцент6" xfId="584"/>
    <cellStyle name="60% - Акцент6 2" xfId="585"/>
    <cellStyle name="60% - Акцент6 2 2" xfId="586"/>
    <cellStyle name="60% - Акцент6 3" xfId="587"/>
    <cellStyle name="60% - Акцент6 3 2" xfId="588"/>
    <cellStyle name="60% - Акцент6 4" xfId="589"/>
    <cellStyle name="60% - Акцент6 4 2" xfId="590"/>
    <cellStyle name="60% - Акцент6 5" xfId="591"/>
    <cellStyle name="60% - Акцент6 5 2" xfId="592"/>
    <cellStyle name="60% - Акцент6 6" xfId="593"/>
    <cellStyle name="60% - Акцент6 6 2" xfId="594"/>
    <cellStyle name="60% - Акцент6 7" xfId="595"/>
    <cellStyle name="60% - Акцент6 7 2" xfId="596"/>
    <cellStyle name="60% - Акцент6 8" xfId="597"/>
    <cellStyle name="60% - Акцент6 8 2" xfId="598"/>
    <cellStyle name="60% - Акцент6 9" xfId="599"/>
    <cellStyle name="60% - Акцент6 9 2" xfId="600"/>
    <cellStyle name="Accent1" xfId="601"/>
    <cellStyle name="Accent2" xfId="602"/>
    <cellStyle name="Accent3" xfId="603"/>
    <cellStyle name="Accent4" xfId="604"/>
    <cellStyle name="Accent5" xfId="605"/>
    <cellStyle name="Accent6" xfId="606"/>
    <cellStyle name="Ăčďĺđńńűëęŕ" xfId="607"/>
    <cellStyle name="AFE" xfId="608"/>
    <cellStyle name="Áĺççŕůčňíűé" xfId="609"/>
    <cellStyle name="Äĺíĺćíűé [0]_(ňŕá 3č)" xfId="610"/>
    <cellStyle name="Äĺíĺćíűé_(ňŕá 3č)" xfId="611"/>
    <cellStyle name="Bad" xfId="612"/>
    <cellStyle name="Blue" xfId="613"/>
    <cellStyle name="Body_$Dollars" xfId="614"/>
    <cellStyle name="Calculation" xfId="615"/>
    <cellStyle name="Check Cell" xfId="616"/>
    <cellStyle name="Chek" xfId="617"/>
    <cellStyle name="Comma [0]_Adjusted FS 1299" xfId="618"/>
    <cellStyle name="Comma 0" xfId="619"/>
    <cellStyle name="Comma 0*" xfId="620"/>
    <cellStyle name="Comma 2" xfId="621"/>
    <cellStyle name="Comma 3*" xfId="622"/>
    <cellStyle name="Comma_Adjusted FS 1299" xfId="623"/>
    <cellStyle name="Comma0" xfId="624"/>
    <cellStyle name="Çŕůčňíűé" xfId="625"/>
    <cellStyle name="Currency [0]" xfId="626"/>
    <cellStyle name="Currency [0] 2" xfId="627"/>
    <cellStyle name="Currency [0] 2 2" xfId="628"/>
    <cellStyle name="Currency [0] 2 3" xfId="629"/>
    <cellStyle name="Currency [0] 2 4" xfId="630"/>
    <cellStyle name="Currency [0] 2 5" xfId="631"/>
    <cellStyle name="Currency [0] 2 6" xfId="632"/>
    <cellStyle name="Currency [0] 2 7" xfId="633"/>
    <cellStyle name="Currency [0] 2 8" xfId="634"/>
    <cellStyle name="Currency [0] 3" xfId="635"/>
    <cellStyle name="Currency [0] 3 2" xfId="636"/>
    <cellStyle name="Currency [0] 3 3" xfId="637"/>
    <cellStyle name="Currency [0] 3 4" xfId="638"/>
    <cellStyle name="Currency [0] 3 5" xfId="639"/>
    <cellStyle name="Currency [0] 3 6" xfId="640"/>
    <cellStyle name="Currency [0] 3 7" xfId="641"/>
    <cellStyle name="Currency [0] 3 8" xfId="642"/>
    <cellStyle name="Currency [0] 4" xfId="643"/>
    <cellStyle name="Currency [0] 4 2" xfId="644"/>
    <cellStyle name="Currency [0] 4 3" xfId="645"/>
    <cellStyle name="Currency [0] 4 4" xfId="646"/>
    <cellStyle name="Currency [0] 4 5" xfId="647"/>
    <cellStyle name="Currency [0] 4 6" xfId="648"/>
    <cellStyle name="Currency [0] 4 7" xfId="649"/>
    <cellStyle name="Currency [0] 4 8" xfId="650"/>
    <cellStyle name="Currency [0] 5" xfId="651"/>
    <cellStyle name="Currency [0] 5 2" xfId="652"/>
    <cellStyle name="Currency [0] 5 3" xfId="653"/>
    <cellStyle name="Currency [0] 5 4" xfId="654"/>
    <cellStyle name="Currency [0] 5 5" xfId="655"/>
    <cellStyle name="Currency [0] 5 6" xfId="656"/>
    <cellStyle name="Currency [0] 5 7" xfId="657"/>
    <cellStyle name="Currency [0] 5 8" xfId="658"/>
    <cellStyle name="Currency [0] 6" xfId="659"/>
    <cellStyle name="Currency [0] 6 2" xfId="660"/>
    <cellStyle name="Currency [0] 7" xfId="661"/>
    <cellStyle name="Currency [0] 7 2" xfId="662"/>
    <cellStyle name="Currency [0] 8" xfId="663"/>
    <cellStyle name="Currency [0] 8 2" xfId="664"/>
    <cellStyle name="Currency 0" xfId="665"/>
    <cellStyle name="Currency 2" xfId="666"/>
    <cellStyle name="Currency_06_9m" xfId="667"/>
    <cellStyle name="Currency0" xfId="668"/>
    <cellStyle name="Currency2" xfId="669"/>
    <cellStyle name="Date" xfId="670"/>
    <cellStyle name="Date Aligned" xfId="671"/>
    <cellStyle name="Dates" xfId="672"/>
    <cellStyle name="Dezimal [0]_NEGS" xfId="673"/>
    <cellStyle name="Dezimal_NEGS" xfId="674"/>
    <cellStyle name="Dotted Line" xfId="675"/>
    <cellStyle name="E&amp;Y House" xfId="676"/>
    <cellStyle name="E-mail" xfId="677"/>
    <cellStyle name="Euro" xfId="678"/>
    <cellStyle name="ew" xfId="679"/>
    <cellStyle name="Explanatory Text" xfId="680"/>
    <cellStyle name="F2" xfId="681"/>
    <cellStyle name="F3" xfId="682"/>
    <cellStyle name="F4" xfId="683"/>
    <cellStyle name="F5" xfId="684"/>
    <cellStyle name="F6" xfId="685"/>
    <cellStyle name="F7" xfId="686"/>
    <cellStyle name="F8" xfId="687"/>
    <cellStyle name="Fixed" xfId="688"/>
    <cellStyle name="fo]&#13;&#10;UserName=Murat Zelef&#13;&#10;UserCompany=Bumerang&#13;&#10;&#13;&#10;[File Paths]&#13;&#10;WorkingDirectory=C:\EQUIS\DLWIN&#13;&#10;DownLoader=C" xfId="689"/>
    <cellStyle name="Followed Hyperlink" xfId="690"/>
    <cellStyle name="Footnote" xfId="691"/>
    <cellStyle name="Good" xfId="692"/>
    <cellStyle name="hard no" xfId="693"/>
    <cellStyle name="Hard Percent" xfId="694"/>
    <cellStyle name="hardno" xfId="695"/>
    <cellStyle name="Header" xfId="696"/>
    <cellStyle name="Heading" xfId="697"/>
    <cellStyle name="Heading 1" xfId="698"/>
    <cellStyle name="Heading 2" xfId="699"/>
    <cellStyle name="Heading 3" xfId="700"/>
    <cellStyle name="Heading 4" xfId="701"/>
    <cellStyle name="Heading_46EE.2011(v1.2)" xfId="702"/>
    <cellStyle name="Heading2" xfId="703"/>
    <cellStyle name="Hyperlink" xfId="704"/>
    <cellStyle name="Îáű÷íűé__FES" xfId="705"/>
    <cellStyle name="Îáû÷íûé_cogs" xfId="706"/>
    <cellStyle name="Îňęđűâŕâřŕ˙ń˙ ăčďĺđńńűëęŕ" xfId="707"/>
    <cellStyle name="Info" xfId="708"/>
    <cellStyle name="Input" xfId="709"/>
    <cellStyle name="InputCurrency" xfId="710"/>
    <cellStyle name="InputCurrency2" xfId="711"/>
    <cellStyle name="InputMultiple1" xfId="712"/>
    <cellStyle name="InputPercent1" xfId="713"/>
    <cellStyle name="Inputs" xfId="714"/>
    <cellStyle name="Inputs (const)" xfId="715"/>
    <cellStyle name="Inputs Co" xfId="716"/>
    <cellStyle name="Inputs_46EE.2011(v1.0)" xfId="717"/>
    <cellStyle name="Linked Cell" xfId="718"/>
    <cellStyle name="Millares [0]_RESULTS" xfId="719"/>
    <cellStyle name="Millares_RESULTS" xfId="720"/>
    <cellStyle name="Milliers [0]_RESULTS" xfId="721"/>
    <cellStyle name="Milliers_RESULTS" xfId="722"/>
    <cellStyle name="mnb" xfId="723"/>
    <cellStyle name="Moneda [0]_RESULTS" xfId="724"/>
    <cellStyle name="Moneda_RESULTS" xfId="725"/>
    <cellStyle name="Monétaire [0]_RESULTS" xfId="726"/>
    <cellStyle name="Monétaire_RESULTS" xfId="727"/>
    <cellStyle name="Multiple" xfId="728"/>
    <cellStyle name="Multiple1" xfId="729"/>
    <cellStyle name="MultipleBelow" xfId="730"/>
    <cellStyle name="namber" xfId="731"/>
    <cellStyle name="Neutral" xfId="732"/>
    <cellStyle name="Norma11l" xfId="733"/>
    <cellStyle name="normal" xfId="734"/>
    <cellStyle name="Normal - Style1" xfId="735"/>
    <cellStyle name="Normal 2" xfId="736"/>
    <cellStyle name="normal 3" xfId="737"/>
    <cellStyle name="normal 4" xfId="738"/>
    <cellStyle name="normal 5" xfId="739"/>
    <cellStyle name="normal 6" xfId="740"/>
    <cellStyle name="normal 7" xfId="741"/>
    <cellStyle name="normal 8" xfId="742"/>
    <cellStyle name="normal 9" xfId="743"/>
    <cellStyle name="Normal." xfId="744"/>
    <cellStyle name="Normal_06_9m" xfId="745"/>
    <cellStyle name="Normal1" xfId="746"/>
    <cellStyle name="Normal2" xfId="747"/>
    <cellStyle name="NormalGB" xfId="748"/>
    <cellStyle name="Normalny_24. 02. 97." xfId="749"/>
    <cellStyle name="normбlnм_laroux" xfId="750"/>
    <cellStyle name="Note" xfId="751"/>
    <cellStyle name="number" xfId="752"/>
    <cellStyle name="Ôčíŕíńîâűé [0]_(ňŕá 3č)" xfId="753"/>
    <cellStyle name="Ôčíŕíńîâűé_(ňŕá 3č)" xfId="754"/>
    <cellStyle name="Option" xfId="755"/>
    <cellStyle name="Òûñÿ÷è [0]_cogs" xfId="756"/>
    <cellStyle name="Òûñÿ÷è_cogs" xfId="757"/>
    <cellStyle name="Output" xfId="758"/>
    <cellStyle name="Page Number" xfId="759"/>
    <cellStyle name="pb_page_heading_LS" xfId="760"/>
    <cellStyle name="Percent_RS_Lianozovo-Samara_9m01" xfId="761"/>
    <cellStyle name="Percent1" xfId="762"/>
    <cellStyle name="Piug" xfId="763"/>
    <cellStyle name="Plug" xfId="764"/>
    <cellStyle name="Price_Body" xfId="765"/>
    <cellStyle name="prochrek" xfId="766"/>
    <cellStyle name="Protected" xfId="767"/>
    <cellStyle name="Salomon Logo" xfId="768"/>
    <cellStyle name="SAPBEXaggData" xfId="769"/>
    <cellStyle name="SAPBEXaggDataEmph" xfId="770"/>
    <cellStyle name="SAPBEXaggItem" xfId="771"/>
    <cellStyle name="SAPBEXaggItemX" xfId="772"/>
    <cellStyle name="SAPBEXchaText" xfId="773"/>
    <cellStyle name="SAPBEXexcBad7" xfId="774"/>
    <cellStyle name="SAPBEXexcBad8" xfId="775"/>
    <cellStyle name="SAPBEXexcBad9" xfId="776"/>
    <cellStyle name="SAPBEXexcCritical4" xfId="777"/>
    <cellStyle name="SAPBEXexcCritical5" xfId="778"/>
    <cellStyle name="SAPBEXexcCritical6" xfId="779"/>
    <cellStyle name="SAPBEXexcGood1" xfId="780"/>
    <cellStyle name="SAPBEXexcGood2" xfId="781"/>
    <cellStyle name="SAPBEXexcGood3" xfId="782"/>
    <cellStyle name="SAPBEXfilterDrill" xfId="783"/>
    <cellStyle name="SAPBEXfilterItem" xfId="784"/>
    <cellStyle name="SAPBEXfilterText" xfId="785"/>
    <cellStyle name="SAPBEXformats" xfId="786"/>
    <cellStyle name="SAPBEXheaderItem" xfId="787"/>
    <cellStyle name="SAPBEXheaderText" xfId="788"/>
    <cellStyle name="SAPBEXHLevel0" xfId="789"/>
    <cellStyle name="SAPBEXHLevel0X" xfId="790"/>
    <cellStyle name="SAPBEXHLevel1" xfId="791"/>
    <cellStyle name="SAPBEXHLevel1X" xfId="792"/>
    <cellStyle name="SAPBEXHLevel2" xfId="793"/>
    <cellStyle name="SAPBEXHLevel2X" xfId="794"/>
    <cellStyle name="SAPBEXHLevel3" xfId="795"/>
    <cellStyle name="SAPBEXHLevel3X" xfId="796"/>
    <cellStyle name="SAPBEXinputData" xfId="797"/>
    <cellStyle name="SAPBEXresData" xfId="798"/>
    <cellStyle name="SAPBEXresDataEmph" xfId="799"/>
    <cellStyle name="SAPBEXresItem" xfId="800"/>
    <cellStyle name="SAPBEXresItemX" xfId="801"/>
    <cellStyle name="SAPBEXstdData" xfId="802"/>
    <cellStyle name="SAPBEXstdDataEmph" xfId="803"/>
    <cellStyle name="SAPBEXstdItem" xfId="804"/>
    <cellStyle name="SAPBEXstdItemX" xfId="805"/>
    <cellStyle name="SAPBEXtitle" xfId="806"/>
    <cellStyle name="SAPBEXundefined" xfId="807"/>
    <cellStyle name="st1" xfId="808"/>
    <cellStyle name="Standard_NEGS" xfId="809"/>
    <cellStyle name="Style 1" xfId="810"/>
    <cellStyle name="Table Head" xfId="811"/>
    <cellStyle name="Table Head Aligned" xfId="812"/>
    <cellStyle name="Table Head Blue" xfId="813"/>
    <cellStyle name="Table Head Green" xfId="814"/>
    <cellStyle name="Table Head_Val_Sum_Graph" xfId="815"/>
    <cellStyle name="Table Heading" xfId="816"/>
    <cellStyle name="Table Text" xfId="817"/>
    <cellStyle name="Table Title" xfId="818"/>
    <cellStyle name="Table Units" xfId="819"/>
    <cellStyle name="Table_Header" xfId="820"/>
    <cellStyle name="Text" xfId="821"/>
    <cellStyle name="Text 1" xfId="822"/>
    <cellStyle name="Text Head" xfId="823"/>
    <cellStyle name="Text Head 1" xfId="824"/>
    <cellStyle name="Title" xfId="825"/>
    <cellStyle name="Total" xfId="826"/>
    <cellStyle name="TotalCurrency" xfId="827"/>
    <cellStyle name="Underline_Single" xfId="828"/>
    <cellStyle name="Unit" xfId="829"/>
    <cellStyle name="Warning Text" xfId="830"/>
    <cellStyle name="year" xfId="831"/>
    <cellStyle name="Акцент1" xfId="832"/>
    <cellStyle name="Акцент1 2" xfId="833"/>
    <cellStyle name="Акцент1 2 2" xfId="834"/>
    <cellStyle name="Акцент1 3" xfId="835"/>
    <cellStyle name="Акцент1 3 2" xfId="836"/>
    <cellStyle name="Акцент1 4" xfId="837"/>
    <cellStyle name="Акцент1 4 2" xfId="838"/>
    <cellStyle name="Акцент1 5" xfId="839"/>
    <cellStyle name="Акцент1 5 2" xfId="840"/>
    <cellStyle name="Акцент1 6" xfId="841"/>
    <cellStyle name="Акцент1 6 2" xfId="842"/>
    <cellStyle name="Акцент1 7" xfId="843"/>
    <cellStyle name="Акцент1 7 2" xfId="844"/>
    <cellStyle name="Акцент1 8" xfId="845"/>
    <cellStyle name="Акцент1 8 2" xfId="846"/>
    <cellStyle name="Акцент1 9" xfId="847"/>
    <cellStyle name="Акцент1 9 2" xfId="848"/>
    <cellStyle name="Акцент2" xfId="849"/>
    <cellStyle name="Акцент2 2" xfId="850"/>
    <cellStyle name="Акцент2 2 2" xfId="851"/>
    <cellStyle name="Акцент2 3" xfId="852"/>
    <cellStyle name="Акцент2 3 2" xfId="853"/>
    <cellStyle name="Акцент2 4" xfId="854"/>
    <cellStyle name="Акцент2 4 2" xfId="855"/>
    <cellStyle name="Акцент2 5" xfId="856"/>
    <cellStyle name="Акцент2 5 2" xfId="857"/>
    <cellStyle name="Акцент2 6" xfId="858"/>
    <cellStyle name="Акцент2 6 2" xfId="859"/>
    <cellStyle name="Акцент2 7" xfId="860"/>
    <cellStyle name="Акцент2 7 2" xfId="861"/>
    <cellStyle name="Акцент2 8" xfId="862"/>
    <cellStyle name="Акцент2 8 2" xfId="863"/>
    <cellStyle name="Акцент2 9" xfId="864"/>
    <cellStyle name="Акцент2 9 2" xfId="865"/>
    <cellStyle name="Акцент3" xfId="866"/>
    <cellStyle name="Акцент3 2" xfId="867"/>
    <cellStyle name="Акцент3 2 2" xfId="868"/>
    <cellStyle name="Акцент3 3" xfId="869"/>
    <cellStyle name="Акцент3 3 2" xfId="870"/>
    <cellStyle name="Акцент3 4" xfId="871"/>
    <cellStyle name="Акцент3 4 2" xfId="872"/>
    <cellStyle name="Акцент3 5" xfId="873"/>
    <cellStyle name="Акцент3 5 2" xfId="874"/>
    <cellStyle name="Акцент3 6" xfId="875"/>
    <cellStyle name="Акцент3 6 2" xfId="876"/>
    <cellStyle name="Акцент3 7" xfId="877"/>
    <cellStyle name="Акцент3 7 2" xfId="878"/>
    <cellStyle name="Акцент3 8" xfId="879"/>
    <cellStyle name="Акцент3 8 2" xfId="880"/>
    <cellStyle name="Акцент3 9" xfId="881"/>
    <cellStyle name="Акцент3 9 2" xfId="882"/>
    <cellStyle name="Акцент4" xfId="883"/>
    <cellStyle name="Акцент4 2" xfId="884"/>
    <cellStyle name="Акцент4 2 2" xfId="885"/>
    <cellStyle name="Акцент4 3" xfId="886"/>
    <cellStyle name="Акцент4 3 2" xfId="887"/>
    <cellStyle name="Акцент4 4" xfId="888"/>
    <cellStyle name="Акцент4 4 2" xfId="889"/>
    <cellStyle name="Акцент4 5" xfId="890"/>
    <cellStyle name="Акцент4 5 2" xfId="891"/>
    <cellStyle name="Акцент4 6" xfId="892"/>
    <cellStyle name="Акцент4 6 2" xfId="893"/>
    <cellStyle name="Акцент4 7" xfId="894"/>
    <cellStyle name="Акцент4 7 2" xfId="895"/>
    <cellStyle name="Акцент4 8" xfId="896"/>
    <cellStyle name="Акцент4 8 2" xfId="897"/>
    <cellStyle name="Акцент4 9" xfId="898"/>
    <cellStyle name="Акцент4 9 2" xfId="899"/>
    <cellStyle name="Акцент5" xfId="900"/>
    <cellStyle name="Акцент5 2" xfId="901"/>
    <cellStyle name="Акцент5 2 2" xfId="902"/>
    <cellStyle name="Акцент5 3" xfId="903"/>
    <cellStyle name="Акцент5 3 2" xfId="904"/>
    <cellStyle name="Акцент5 4" xfId="905"/>
    <cellStyle name="Акцент5 4 2" xfId="906"/>
    <cellStyle name="Акцент5 5" xfId="907"/>
    <cellStyle name="Акцент5 5 2" xfId="908"/>
    <cellStyle name="Акцент5 6" xfId="909"/>
    <cellStyle name="Акцент5 6 2" xfId="910"/>
    <cellStyle name="Акцент5 7" xfId="911"/>
    <cellStyle name="Акцент5 7 2" xfId="912"/>
    <cellStyle name="Акцент5 8" xfId="913"/>
    <cellStyle name="Акцент5 8 2" xfId="914"/>
    <cellStyle name="Акцент5 9" xfId="915"/>
    <cellStyle name="Акцент5 9 2" xfId="916"/>
    <cellStyle name="Акцент6" xfId="917"/>
    <cellStyle name="Акцент6 2" xfId="918"/>
    <cellStyle name="Акцент6 2 2" xfId="919"/>
    <cellStyle name="Акцент6 3" xfId="920"/>
    <cellStyle name="Акцент6 3 2" xfId="921"/>
    <cellStyle name="Акцент6 4" xfId="922"/>
    <cellStyle name="Акцент6 4 2" xfId="923"/>
    <cellStyle name="Акцент6 5" xfId="924"/>
    <cellStyle name="Акцент6 5 2" xfId="925"/>
    <cellStyle name="Акцент6 6" xfId="926"/>
    <cellStyle name="Акцент6 6 2" xfId="927"/>
    <cellStyle name="Акцент6 7" xfId="928"/>
    <cellStyle name="Акцент6 7 2" xfId="929"/>
    <cellStyle name="Акцент6 8" xfId="930"/>
    <cellStyle name="Акцент6 8 2" xfId="931"/>
    <cellStyle name="Акцент6 9" xfId="932"/>
    <cellStyle name="Акцент6 9 2" xfId="933"/>
    <cellStyle name="Беззащитный" xfId="934"/>
    <cellStyle name="Ввод " xfId="935"/>
    <cellStyle name="Ввод  2" xfId="936"/>
    <cellStyle name="Ввод  2 2" xfId="937"/>
    <cellStyle name="Ввод  2_46EE.2011(v1.0)" xfId="938"/>
    <cellStyle name="Ввод  3" xfId="939"/>
    <cellStyle name="Ввод  3 2" xfId="940"/>
    <cellStyle name="Ввод  3_46EE.2011(v1.0)" xfId="941"/>
    <cellStyle name="Ввод  4" xfId="942"/>
    <cellStyle name="Ввод  4 2" xfId="943"/>
    <cellStyle name="Ввод  4_46EE.2011(v1.0)" xfId="944"/>
    <cellStyle name="Ввод  5" xfId="945"/>
    <cellStyle name="Ввод  5 2" xfId="946"/>
    <cellStyle name="Ввод  5_46EE.2011(v1.0)" xfId="947"/>
    <cellStyle name="Ввод  6" xfId="948"/>
    <cellStyle name="Ввод  6 2" xfId="949"/>
    <cellStyle name="Ввод  6_46EE.2011(v1.0)" xfId="950"/>
    <cellStyle name="Ввод  7" xfId="951"/>
    <cellStyle name="Ввод  7 2" xfId="952"/>
    <cellStyle name="Ввод  7_46EE.2011(v1.0)" xfId="953"/>
    <cellStyle name="Ввод  8" xfId="954"/>
    <cellStyle name="Ввод  8 2" xfId="955"/>
    <cellStyle name="Ввод  8_46EE.2011(v1.0)" xfId="956"/>
    <cellStyle name="Ввод  9" xfId="957"/>
    <cellStyle name="Ввод  9 2" xfId="958"/>
    <cellStyle name="Ввод  9_46EE.2011(v1.0)" xfId="959"/>
    <cellStyle name="Верт. заголовок" xfId="960"/>
    <cellStyle name="Вес_продукта" xfId="961"/>
    <cellStyle name="Вывод" xfId="962"/>
    <cellStyle name="Вывод 2" xfId="963"/>
    <cellStyle name="Вывод 2 2" xfId="964"/>
    <cellStyle name="Вывод 2_46EE.2011(v1.0)" xfId="965"/>
    <cellStyle name="Вывод 3" xfId="966"/>
    <cellStyle name="Вывод 3 2" xfId="967"/>
    <cellStyle name="Вывод 3_46EE.2011(v1.0)" xfId="968"/>
    <cellStyle name="Вывод 4" xfId="969"/>
    <cellStyle name="Вывод 4 2" xfId="970"/>
    <cellStyle name="Вывод 4_46EE.2011(v1.0)" xfId="971"/>
    <cellStyle name="Вывод 5" xfId="972"/>
    <cellStyle name="Вывод 5 2" xfId="973"/>
    <cellStyle name="Вывод 5_46EE.2011(v1.0)" xfId="974"/>
    <cellStyle name="Вывод 6" xfId="975"/>
    <cellStyle name="Вывод 6 2" xfId="976"/>
    <cellStyle name="Вывод 6_46EE.2011(v1.0)" xfId="977"/>
    <cellStyle name="Вывод 7" xfId="978"/>
    <cellStyle name="Вывод 7 2" xfId="979"/>
    <cellStyle name="Вывод 7_46EE.2011(v1.0)" xfId="980"/>
    <cellStyle name="Вывод 8" xfId="981"/>
    <cellStyle name="Вывод 8 2" xfId="982"/>
    <cellStyle name="Вывод 8_46EE.2011(v1.0)" xfId="983"/>
    <cellStyle name="Вывод 9" xfId="984"/>
    <cellStyle name="Вывод 9 2" xfId="985"/>
    <cellStyle name="Вывод 9_46EE.2011(v1.0)" xfId="986"/>
    <cellStyle name="Вычисление" xfId="987"/>
    <cellStyle name="Вычисление 2" xfId="988"/>
    <cellStyle name="Вычисление 2 2" xfId="989"/>
    <cellStyle name="Вычисление 2_46EE.2011(v1.0)" xfId="990"/>
    <cellStyle name="Вычисление 3" xfId="991"/>
    <cellStyle name="Вычисление 3 2" xfId="992"/>
    <cellStyle name="Вычисление 3_46EE.2011(v1.0)" xfId="993"/>
    <cellStyle name="Вычисление 4" xfId="994"/>
    <cellStyle name="Вычисление 4 2" xfId="995"/>
    <cellStyle name="Вычисление 4_46EE.2011(v1.0)" xfId="996"/>
    <cellStyle name="Вычисление 5" xfId="997"/>
    <cellStyle name="Вычисление 5 2" xfId="998"/>
    <cellStyle name="Вычисление 5_46EE.2011(v1.0)" xfId="999"/>
    <cellStyle name="Вычисление 6" xfId="1000"/>
    <cellStyle name="Вычисление 6 2" xfId="1001"/>
    <cellStyle name="Вычисление 6_46EE.2011(v1.0)" xfId="1002"/>
    <cellStyle name="Вычисление 7" xfId="1003"/>
    <cellStyle name="Вычисление 7 2" xfId="1004"/>
    <cellStyle name="Вычисление 7_46EE.2011(v1.0)" xfId="1005"/>
    <cellStyle name="Вычисление 8" xfId="1006"/>
    <cellStyle name="Вычисление 8 2" xfId="1007"/>
    <cellStyle name="Вычисление 8_46EE.2011(v1.0)" xfId="1008"/>
    <cellStyle name="Вычисление 9" xfId="1009"/>
    <cellStyle name="Вычисление 9 2" xfId="1010"/>
    <cellStyle name="Вычисление 9_46EE.2011(v1.0)" xfId="1011"/>
    <cellStyle name="Hyperlink" xfId="1012"/>
    <cellStyle name="Гиперссылка 2" xfId="1013"/>
    <cellStyle name="Гиперссылка 3" xfId="1014"/>
    <cellStyle name="Группа" xfId="1015"/>
    <cellStyle name="Группа 0" xfId="1016"/>
    <cellStyle name="Группа 1" xfId="1017"/>
    <cellStyle name="Группа 2" xfId="1018"/>
    <cellStyle name="Группа 3" xfId="1019"/>
    <cellStyle name="Группа 4" xfId="1020"/>
    <cellStyle name="Группа 5" xfId="1021"/>
    <cellStyle name="Группа 6" xfId="1022"/>
    <cellStyle name="Группа 7" xfId="1023"/>
    <cellStyle name="Группа 8" xfId="1024"/>
    <cellStyle name="Группа_additional slides_04.12.03 _1" xfId="1025"/>
    <cellStyle name="ДАТА" xfId="1026"/>
    <cellStyle name="ДАТА 2" xfId="1027"/>
    <cellStyle name="ДАТА 3" xfId="1028"/>
    <cellStyle name="ДАТА 4" xfId="1029"/>
    <cellStyle name="ДАТА 5" xfId="1030"/>
    <cellStyle name="ДАТА 6" xfId="1031"/>
    <cellStyle name="ДАТА 7" xfId="1032"/>
    <cellStyle name="ДАТА 8" xfId="1033"/>
    <cellStyle name="ДАТА_1" xfId="1034"/>
    <cellStyle name="Currency" xfId="1035"/>
    <cellStyle name="Currency [0]" xfId="1036"/>
    <cellStyle name="Денежный 2" xfId="1037"/>
    <cellStyle name="Заголовок" xfId="1038"/>
    <cellStyle name="Заголовок 1" xfId="1039"/>
    <cellStyle name="Заголовок 1 2" xfId="1040"/>
    <cellStyle name="Заголовок 1 2 2" xfId="1041"/>
    <cellStyle name="Заголовок 1 2_46EE.2011(v1.0)" xfId="1042"/>
    <cellStyle name="Заголовок 1 3" xfId="1043"/>
    <cellStyle name="Заголовок 1 3 2" xfId="1044"/>
    <cellStyle name="Заголовок 1 3_46EE.2011(v1.0)" xfId="1045"/>
    <cellStyle name="Заголовок 1 4" xfId="1046"/>
    <cellStyle name="Заголовок 1 4 2" xfId="1047"/>
    <cellStyle name="Заголовок 1 4_46EE.2011(v1.0)" xfId="1048"/>
    <cellStyle name="Заголовок 1 5" xfId="1049"/>
    <cellStyle name="Заголовок 1 5 2" xfId="1050"/>
    <cellStyle name="Заголовок 1 5_46EE.2011(v1.0)" xfId="1051"/>
    <cellStyle name="Заголовок 1 6" xfId="1052"/>
    <cellStyle name="Заголовок 1 6 2" xfId="1053"/>
    <cellStyle name="Заголовок 1 6_46EE.2011(v1.0)" xfId="1054"/>
    <cellStyle name="Заголовок 1 7" xfId="1055"/>
    <cellStyle name="Заголовок 1 7 2" xfId="1056"/>
    <cellStyle name="Заголовок 1 7_46EE.2011(v1.0)" xfId="1057"/>
    <cellStyle name="Заголовок 1 8" xfId="1058"/>
    <cellStyle name="Заголовок 1 8 2" xfId="1059"/>
    <cellStyle name="Заголовок 1 8_46EE.2011(v1.0)" xfId="1060"/>
    <cellStyle name="Заголовок 1 9" xfId="1061"/>
    <cellStyle name="Заголовок 1 9 2" xfId="1062"/>
    <cellStyle name="Заголовок 1 9_46EE.2011(v1.0)" xfId="1063"/>
    <cellStyle name="Заголовок 2" xfId="1064"/>
    <cellStyle name="Заголовок 2 2" xfId="1065"/>
    <cellStyle name="Заголовок 2 2 2" xfId="1066"/>
    <cellStyle name="Заголовок 2 2_46EE.2011(v1.0)" xfId="1067"/>
    <cellStyle name="Заголовок 2 3" xfId="1068"/>
    <cellStyle name="Заголовок 2 3 2" xfId="1069"/>
    <cellStyle name="Заголовок 2 3_46EE.2011(v1.0)" xfId="1070"/>
    <cellStyle name="Заголовок 2 4" xfId="1071"/>
    <cellStyle name="Заголовок 2 4 2" xfId="1072"/>
    <cellStyle name="Заголовок 2 4_46EE.2011(v1.0)" xfId="1073"/>
    <cellStyle name="Заголовок 2 5" xfId="1074"/>
    <cellStyle name="Заголовок 2 5 2" xfId="1075"/>
    <cellStyle name="Заголовок 2 5_46EE.2011(v1.0)" xfId="1076"/>
    <cellStyle name="Заголовок 2 6" xfId="1077"/>
    <cellStyle name="Заголовок 2 6 2" xfId="1078"/>
    <cellStyle name="Заголовок 2 6_46EE.2011(v1.0)" xfId="1079"/>
    <cellStyle name="Заголовок 2 7" xfId="1080"/>
    <cellStyle name="Заголовок 2 7 2" xfId="1081"/>
    <cellStyle name="Заголовок 2 7_46EE.2011(v1.0)" xfId="1082"/>
    <cellStyle name="Заголовок 2 8" xfId="1083"/>
    <cellStyle name="Заголовок 2 8 2" xfId="1084"/>
    <cellStyle name="Заголовок 2 8_46EE.2011(v1.0)" xfId="1085"/>
    <cellStyle name="Заголовок 2 9" xfId="1086"/>
    <cellStyle name="Заголовок 2 9 2" xfId="1087"/>
    <cellStyle name="Заголовок 2 9_46EE.2011(v1.0)" xfId="1088"/>
    <cellStyle name="Заголовок 3" xfId="1089"/>
    <cellStyle name="Заголовок 3 2" xfId="1090"/>
    <cellStyle name="Заголовок 3 2 2" xfId="1091"/>
    <cellStyle name="Заголовок 3 2_46EE.2011(v1.0)" xfId="1092"/>
    <cellStyle name="Заголовок 3 3" xfId="1093"/>
    <cellStyle name="Заголовок 3 3 2" xfId="1094"/>
    <cellStyle name="Заголовок 3 3_46EE.2011(v1.0)" xfId="1095"/>
    <cellStyle name="Заголовок 3 4" xfId="1096"/>
    <cellStyle name="Заголовок 3 4 2" xfId="1097"/>
    <cellStyle name="Заголовок 3 4_46EE.2011(v1.0)" xfId="1098"/>
    <cellStyle name="Заголовок 3 5" xfId="1099"/>
    <cellStyle name="Заголовок 3 5 2" xfId="1100"/>
    <cellStyle name="Заголовок 3 5_46EE.2011(v1.0)" xfId="1101"/>
    <cellStyle name="Заголовок 3 6" xfId="1102"/>
    <cellStyle name="Заголовок 3 6 2" xfId="1103"/>
    <cellStyle name="Заголовок 3 6_46EE.2011(v1.0)" xfId="1104"/>
    <cellStyle name="Заголовок 3 7" xfId="1105"/>
    <cellStyle name="Заголовок 3 7 2" xfId="1106"/>
    <cellStyle name="Заголовок 3 7_46EE.2011(v1.0)" xfId="1107"/>
    <cellStyle name="Заголовок 3 8" xfId="1108"/>
    <cellStyle name="Заголовок 3 8 2" xfId="1109"/>
    <cellStyle name="Заголовок 3 8_46EE.2011(v1.0)" xfId="1110"/>
    <cellStyle name="Заголовок 3 9" xfId="1111"/>
    <cellStyle name="Заголовок 3 9 2" xfId="1112"/>
    <cellStyle name="Заголовок 3 9_46EE.2011(v1.0)" xfId="1113"/>
    <cellStyle name="Заголовок 4" xfId="1114"/>
    <cellStyle name="Заголовок 4 2" xfId="1115"/>
    <cellStyle name="Заголовок 4 2 2" xfId="1116"/>
    <cellStyle name="Заголовок 4 3" xfId="1117"/>
    <cellStyle name="Заголовок 4 3 2" xfId="1118"/>
    <cellStyle name="Заголовок 4 4" xfId="1119"/>
    <cellStyle name="Заголовок 4 4 2" xfId="1120"/>
    <cellStyle name="Заголовок 4 5" xfId="1121"/>
    <cellStyle name="Заголовок 4 5 2" xfId="1122"/>
    <cellStyle name="Заголовок 4 6" xfId="1123"/>
    <cellStyle name="Заголовок 4 6 2" xfId="1124"/>
    <cellStyle name="Заголовок 4 7" xfId="1125"/>
    <cellStyle name="Заголовок 4 7 2" xfId="1126"/>
    <cellStyle name="Заголовок 4 8" xfId="1127"/>
    <cellStyle name="Заголовок 4 8 2" xfId="1128"/>
    <cellStyle name="Заголовок 4 9" xfId="1129"/>
    <cellStyle name="Заголовок 4 9 2" xfId="1130"/>
    <cellStyle name="ЗАГОЛОВОК1" xfId="1131"/>
    <cellStyle name="ЗАГОЛОВОК2" xfId="1132"/>
    <cellStyle name="ЗаголовокСтолбца" xfId="1133"/>
    <cellStyle name="Защитный" xfId="1134"/>
    <cellStyle name="Значение" xfId="1135"/>
    <cellStyle name="Зоголовок" xfId="1136"/>
    <cellStyle name="Итог" xfId="1137"/>
    <cellStyle name="Итог 2" xfId="1138"/>
    <cellStyle name="Итог 2 2" xfId="1139"/>
    <cellStyle name="Итог 2_46EE.2011(v1.0)" xfId="1140"/>
    <cellStyle name="Итог 3" xfId="1141"/>
    <cellStyle name="Итог 3 2" xfId="1142"/>
    <cellStyle name="Итог 3_46EE.2011(v1.0)" xfId="1143"/>
    <cellStyle name="Итог 4" xfId="1144"/>
    <cellStyle name="Итог 4 2" xfId="1145"/>
    <cellStyle name="Итог 4_46EE.2011(v1.0)" xfId="1146"/>
    <cellStyle name="Итог 5" xfId="1147"/>
    <cellStyle name="Итог 5 2" xfId="1148"/>
    <cellStyle name="Итог 5_46EE.2011(v1.0)" xfId="1149"/>
    <cellStyle name="Итог 6" xfId="1150"/>
    <cellStyle name="Итог 6 2" xfId="1151"/>
    <cellStyle name="Итог 6_46EE.2011(v1.0)" xfId="1152"/>
    <cellStyle name="Итог 7" xfId="1153"/>
    <cellStyle name="Итог 7 2" xfId="1154"/>
    <cellStyle name="Итог 7_46EE.2011(v1.0)" xfId="1155"/>
    <cellStyle name="Итог 8" xfId="1156"/>
    <cellStyle name="Итог 8 2" xfId="1157"/>
    <cellStyle name="Итог 8_46EE.2011(v1.0)" xfId="1158"/>
    <cellStyle name="Итог 9" xfId="1159"/>
    <cellStyle name="Итог 9 2" xfId="1160"/>
    <cellStyle name="Итог 9_46EE.2011(v1.0)" xfId="1161"/>
    <cellStyle name="Итого" xfId="1162"/>
    <cellStyle name="ИТОГОВЫЙ" xfId="1163"/>
    <cellStyle name="ИТОГОВЫЙ 2" xfId="1164"/>
    <cellStyle name="ИТОГОВЫЙ 3" xfId="1165"/>
    <cellStyle name="ИТОГОВЫЙ 4" xfId="1166"/>
    <cellStyle name="ИТОГОВЫЙ 5" xfId="1167"/>
    <cellStyle name="ИТОГОВЫЙ 6" xfId="1168"/>
    <cellStyle name="ИТОГОВЫЙ 7" xfId="1169"/>
    <cellStyle name="ИТОГОВЫЙ 8" xfId="1170"/>
    <cellStyle name="ИТОГОВЫЙ_1" xfId="1171"/>
    <cellStyle name="Контрольная ячейка" xfId="1172"/>
    <cellStyle name="Контрольная ячейка 2" xfId="1173"/>
    <cellStyle name="Контрольная ячейка 2 2" xfId="1174"/>
    <cellStyle name="Контрольная ячейка 2_46EE.2011(v1.0)" xfId="1175"/>
    <cellStyle name="Контрольная ячейка 3" xfId="1176"/>
    <cellStyle name="Контрольная ячейка 3 2" xfId="1177"/>
    <cellStyle name="Контрольная ячейка 3_46EE.2011(v1.0)" xfId="1178"/>
    <cellStyle name="Контрольная ячейка 4" xfId="1179"/>
    <cellStyle name="Контрольная ячейка 4 2" xfId="1180"/>
    <cellStyle name="Контрольная ячейка 4_46EE.2011(v1.0)" xfId="1181"/>
    <cellStyle name="Контрольная ячейка 5" xfId="1182"/>
    <cellStyle name="Контрольная ячейка 5 2" xfId="1183"/>
    <cellStyle name="Контрольная ячейка 5_46EE.2011(v1.0)" xfId="1184"/>
    <cellStyle name="Контрольная ячейка 6" xfId="1185"/>
    <cellStyle name="Контрольная ячейка 6 2" xfId="1186"/>
    <cellStyle name="Контрольная ячейка 6_46EE.2011(v1.0)" xfId="1187"/>
    <cellStyle name="Контрольная ячейка 7" xfId="1188"/>
    <cellStyle name="Контрольная ячейка 7 2" xfId="1189"/>
    <cellStyle name="Контрольная ячейка 7_46EE.2011(v1.0)" xfId="1190"/>
    <cellStyle name="Контрольная ячейка 8" xfId="1191"/>
    <cellStyle name="Контрольная ячейка 8 2" xfId="1192"/>
    <cellStyle name="Контрольная ячейка 8_46EE.2011(v1.0)" xfId="1193"/>
    <cellStyle name="Контрольная ячейка 9" xfId="1194"/>
    <cellStyle name="Контрольная ячейка 9 2" xfId="1195"/>
    <cellStyle name="Контрольная ячейка 9_46EE.2011(v1.0)" xfId="1196"/>
    <cellStyle name="Миша (бланки отчетности)" xfId="1197"/>
    <cellStyle name="Мои наименования показателей" xfId="1198"/>
    <cellStyle name="Мои наименования показателей 2" xfId="1199"/>
    <cellStyle name="Мои наименования показателей 2 2" xfId="1200"/>
    <cellStyle name="Мои наименования показателей 2 3" xfId="1201"/>
    <cellStyle name="Мои наименования показателей 2 4" xfId="1202"/>
    <cellStyle name="Мои наименования показателей 2 5" xfId="1203"/>
    <cellStyle name="Мои наименования показателей 2 6" xfId="1204"/>
    <cellStyle name="Мои наименования показателей 2 7" xfId="1205"/>
    <cellStyle name="Мои наименования показателей 2 8" xfId="1206"/>
    <cellStyle name="Мои наименования показателей 2_1" xfId="1207"/>
    <cellStyle name="Мои наименования показателей 3" xfId="1208"/>
    <cellStyle name="Мои наименования показателей 3 2" xfId="1209"/>
    <cellStyle name="Мои наименования показателей 3 3" xfId="1210"/>
    <cellStyle name="Мои наименования показателей 3 4" xfId="1211"/>
    <cellStyle name="Мои наименования показателей 3 5" xfId="1212"/>
    <cellStyle name="Мои наименования показателей 3 6" xfId="1213"/>
    <cellStyle name="Мои наименования показателей 3 7" xfId="1214"/>
    <cellStyle name="Мои наименования показателей 3 8" xfId="1215"/>
    <cellStyle name="Мои наименования показателей 3_1" xfId="1216"/>
    <cellStyle name="Мои наименования показателей 4" xfId="1217"/>
    <cellStyle name="Мои наименования показателей 4 2" xfId="1218"/>
    <cellStyle name="Мои наименования показателей 4 3" xfId="1219"/>
    <cellStyle name="Мои наименования показателей 4 4" xfId="1220"/>
    <cellStyle name="Мои наименования показателей 4 5" xfId="1221"/>
    <cellStyle name="Мои наименования показателей 4 6" xfId="1222"/>
    <cellStyle name="Мои наименования показателей 4 7" xfId="1223"/>
    <cellStyle name="Мои наименования показателей 4 8" xfId="1224"/>
    <cellStyle name="Мои наименования показателей 4_1" xfId="1225"/>
    <cellStyle name="Мои наименования показателей 5" xfId="1226"/>
    <cellStyle name="Мои наименования показателей 5 2" xfId="1227"/>
    <cellStyle name="Мои наименования показателей 5 3" xfId="1228"/>
    <cellStyle name="Мои наименования показателей 5 4" xfId="1229"/>
    <cellStyle name="Мои наименования показателей 5 5" xfId="1230"/>
    <cellStyle name="Мои наименования показателей 5 6" xfId="1231"/>
    <cellStyle name="Мои наименования показателей 5 7" xfId="1232"/>
    <cellStyle name="Мои наименования показателей 5 8" xfId="1233"/>
    <cellStyle name="Мои наименования показателей 5_1" xfId="1234"/>
    <cellStyle name="Мои наименования показателей 6" xfId="1235"/>
    <cellStyle name="Мои наименования показателей 6 2" xfId="1236"/>
    <cellStyle name="Мои наименования показателей 6_46EE.2011(v1.0)" xfId="1237"/>
    <cellStyle name="Мои наименования показателей 7" xfId="1238"/>
    <cellStyle name="Мои наименования показателей 7 2" xfId="1239"/>
    <cellStyle name="Мои наименования показателей 7_46EE.2011(v1.0)" xfId="1240"/>
    <cellStyle name="Мои наименования показателей 8" xfId="1241"/>
    <cellStyle name="Мои наименования показателей 8 2" xfId="1242"/>
    <cellStyle name="Мои наименования показателей 8_46EE.2011(v1.0)" xfId="1243"/>
    <cellStyle name="Мои наименования показателей_46EE.2011(v1.2)" xfId="1244"/>
    <cellStyle name="Мой заголовок" xfId="1245"/>
    <cellStyle name="Мой заголовок листа" xfId="1246"/>
    <cellStyle name="назв фил" xfId="1247"/>
    <cellStyle name="Название" xfId="1248"/>
    <cellStyle name="Название 2" xfId="1249"/>
    <cellStyle name="Название 2 2" xfId="1250"/>
    <cellStyle name="Название 3" xfId="1251"/>
    <cellStyle name="Название 3 2" xfId="1252"/>
    <cellStyle name="Название 4" xfId="1253"/>
    <cellStyle name="Название 4 2" xfId="1254"/>
    <cellStyle name="Название 5" xfId="1255"/>
    <cellStyle name="Название 5 2" xfId="1256"/>
    <cellStyle name="Название 6" xfId="1257"/>
    <cellStyle name="Название 6 2" xfId="1258"/>
    <cellStyle name="Название 7" xfId="1259"/>
    <cellStyle name="Название 7 2" xfId="1260"/>
    <cellStyle name="Название 8" xfId="1261"/>
    <cellStyle name="Название 8 2" xfId="1262"/>
    <cellStyle name="Название 9" xfId="1263"/>
    <cellStyle name="Название 9 2" xfId="1264"/>
    <cellStyle name="Невидимый" xfId="1265"/>
    <cellStyle name="Нейтральный" xfId="1266"/>
    <cellStyle name="Нейтральный 2" xfId="1267"/>
    <cellStyle name="Нейтральный 2 2" xfId="1268"/>
    <cellStyle name="Нейтральный 3" xfId="1269"/>
    <cellStyle name="Нейтральный 3 2" xfId="1270"/>
    <cellStyle name="Нейтральный 4" xfId="1271"/>
    <cellStyle name="Нейтральный 4 2" xfId="1272"/>
    <cellStyle name="Нейтральный 5" xfId="1273"/>
    <cellStyle name="Нейтральный 5 2" xfId="1274"/>
    <cellStyle name="Нейтральный 6" xfId="1275"/>
    <cellStyle name="Нейтральный 6 2" xfId="1276"/>
    <cellStyle name="Нейтральный 7" xfId="1277"/>
    <cellStyle name="Нейтральный 7 2" xfId="1278"/>
    <cellStyle name="Нейтральный 8" xfId="1279"/>
    <cellStyle name="Нейтральный 8 2" xfId="1280"/>
    <cellStyle name="Нейтральный 9" xfId="1281"/>
    <cellStyle name="Нейтральный 9 2" xfId="1282"/>
    <cellStyle name="Низ1" xfId="1283"/>
    <cellStyle name="Низ2" xfId="1284"/>
    <cellStyle name="Обычный 10" xfId="1285"/>
    <cellStyle name="Обычный 11" xfId="1286"/>
    <cellStyle name="Обычный 2" xfId="1287"/>
    <cellStyle name="Обычный 2 2" xfId="1288"/>
    <cellStyle name="Обычный 2 2 2" xfId="1289"/>
    <cellStyle name="Обычный 2 2_46EE.2011(v1.0)" xfId="1290"/>
    <cellStyle name="Обычный 2 3" xfId="1291"/>
    <cellStyle name="Обычный 2 3 2" xfId="1292"/>
    <cellStyle name="Обычный 2 3_46EE.2011(v1.0)" xfId="1293"/>
    <cellStyle name="Обычный 2 4" xfId="1294"/>
    <cellStyle name="Обычный 2 4 2" xfId="1295"/>
    <cellStyle name="Обычный 2 4_46EE.2011(v1.0)" xfId="1296"/>
    <cellStyle name="Обычный 2 5" xfId="1297"/>
    <cellStyle name="Обычный 2 5 2" xfId="1298"/>
    <cellStyle name="Обычный 2 5_46EE.2011(v1.0)" xfId="1299"/>
    <cellStyle name="Обычный 2 6" xfId="1300"/>
    <cellStyle name="Обычный 2 6 2" xfId="1301"/>
    <cellStyle name="Обычный 2 6_46EE.2011(v1.0)" xfId="1302"/>
    <cellStyle name="Обычный 2_1" xfId="1303"/>
    <cellStyle name="Обычный 3" xfId="1304"/>
    <cellStyle name="Обычный 4" xfId="1305"/>
    <cellStyle name="Обычный 4 2" xfId="1306"/>
    <cellStyle name="Обычный 4_ARMRAZR" xfId="1307"/>
    <cellStyle name="Обычный 5" xfId="1308"/>
    <cellStyle name="Обычный 6" xfId="1309"/>
    <cellStyle name="Обычный 7" xfId="1310"/>
    <cellStyle name="Обычный 8" xfId="1311"/>
    <cellStyle name="Обычный 9" xfId="1312"/>
    <cellStyle name="Обычный_123 ver3" xfId="1313"/>
    <cellStyle name="Обычный_Приложение 2,ч.2" xfId="1314"/>
    <cellStyle name="Обычный_Производственная_программа_ВС_" xfId="1315"/>
    <cellStyle name="Обычный_тарифы на 2002г с 1-01" xfId="1316"/>
    <cellStyle name="Обычный_Тепло" xfId="1317"/>
    <cellStyle name="Followed Hyperlink" xfId="1318"/>
    <cellStyle name="Ошибка" xfId="1319"/>
    <cellStyle name="Плохой" xfId="1320"/>
    <cellStyle name="Плохой 2" xfId="1321"/>
    <cellStyle name="Плохой 2 2" xfId="1322"/>
    <cellStyle name="Плохой 3" xfId="1323"/>
    <cellStyle name="Плохой 3 2" xfId="1324"/>
    <cellStyle name="Плохой 4" xfId="1325"/>
    <cellStyle name="Плохой 4 2" xfId="1326"/>
    <cellStyle name="Плохой 5" xfId="1327"/>
    <cellStyle name="Плохой 5 2" xfId="1328"/>
    <cellStyle name="Плохой 6" xfId="1329"/>
    <cellStyle name="Плохой 6 2" xfId="1330"/>
    <cellStyle name="Плохой 7" xfId="1331"/>
    <cellStyle name="Плохой 7 2" xfId="1332"/>
    <cellStyle name="Плохой 8" xfId="1333"/>
    <cellStyle name="Плохой 8 2" xfId="1334"/>
    <cellStyle name="Плохой 9" xfId="1335"/>
    <cellStyle name="Плохой 9 2" xfId="1336"/>
    <cellStyle name="По центру с переносом" xfId="1337"/>
    <cellStyle name="По ширине с переносом" xfId="1338"/>
    <cellStyle name="Подгруппа" xfId="1339"/>
    <cellStyle name="Поле ввода" xfId="1340"/>
    <cellStyle name="Пояснение" xfId="1341"/>
    <cellStyle name="Пояснение 2" xfId="1342"/>
    <cellStyle name="Пояснение 2 2" xfId="1343"/>
    <cellStyle name="Пояснение 3" xfId="1344"/>
    <cellStyle name="Пояснение 3 2" xfId="1345"/>
    <cellStyle name="Пояснение 4" xfId="1346"/>
    <cellStyle name="Пояснение 4 2" xfId="1347"/>
    <cellStyle name="Пояснение 5" xfId="1348"/>
    <cellStyle name="Пояснение 5 2" xfId="1349"/>
    <cellStyle name="Пояснение 6" xfId="1350"/>
    <cellStyle name="Пояснение 6 2" xfId="1351"/>
    <cellStyle name="Пояснение 7" xfId="1352"/>
    <cellStyle name="Пояснение 7 2" xfId="1353"/>
    <cellStyle name="Пояснение 8" xfId="1354"/>
    <cellStyle name="Пояснение 8 2" xfId="1355"/>
    <cellStyle name="Пояснение 9" xfId="1356"/>
    <cellStyle name="Пояснение 9 2" xfId="1357"/>
    <cellStyle name="Примечание" xfId="1358"/>
    <cellStyle name="Примечание 10" xfId="1359"/>
    <cellStyle name="Примечание 10 2" xfId="1360"/>
    <cellStyle name="Примечание 10_46EE.2011(v1.0)" xfId="1361"/>
    <cellStyle name="Примечание 11" xfId="1362"/>
    <cellStyle name="Примечание 11 2" xfId="1363"/>
    <cellStyle name="Примечание 11_46EE.2011(v1.0)" xfId="1364"/>
    <cellStyle name="Примечание 12" xfId="1365"/>
    <cellStyle name="Примечание 12 2" xfId="1366"/>
    <cellStyle name="Примечание 12_46EE.2011(v1.0)" xfId="1367"/>
    <cellStyle name="Примечание 2" xfId="1368"/>
    <cellStyle name="Примечание 2 2" xfId="1369"/>
    <cellStyle name="Примечание 2 3" xfId="1370"/>
    <cellStyle name="Примечание 2 4" xfId="1371"/>
    <cellStyle name="Примечание 2 5" xfId="1372"/>
    <cellStyle name="Примечание 2 6" xfId="1373"/>
    <cellStyle name="Примечание 2 7" xfId="1374"/>
    <cellStyle name="Примечание 2 8" xfId="1375"/>
    <cellStyle name="Примечание 2_46EE.2011(v1.0)" xfId="1376"/>
    <cellStyle name="Примечание 3" xfId="1377"/>
    <cellStyle name="Примечание 3 2" xfId="1378"/>
    <cellStyle name="Примечание 3 3" xfId="1379"/>
    <cellStyle name="Примечание 3 4" xfId="1380"/>
    <cellStyle name="Примечание 3 5" xfId="1381"/>
    <cellStyle name="Примечание 3 6" xfId="1382"/>
    <cellStyle name="Примечание 3 7" xfId="1383"/>
    <cellStyle name="Примечание 3 8" xfId="1384"/>
    <cellStyle name="Примечание 3_46EE.2011(v1.0)" xfId="1385"/>
    <cellStyle name="Примечание 4" xfId="1386"/>
    <cellStyle name="Примечание 4 2" xfId="1387"/>
    <cellStyle name="Примечание 4 3" xfId="1388"/>
    <cellStyle name="Примечание 4 4" xfId="1389"/>
    <cellStyle name="Примечание 4 5" xfId="1390"/>
    <cellStyle name="Примечание 4 6" xfId="1391"/>
    <cellStyle name="Примечание 4 7" xfId="1392"/>
    <cellStyle name="Примечание 4 8" xfId="1393"/>
    <cellStyle name="Примечание 4_46EE.2011(v1.0)" xfId="1394"/>
    <cellStyle name="Примечание 5" xfId="1395"/>
    <cellStyle name="Примечание 5 2" xfId="1396"/>
    <cellStyle name="Примечание 5 3" xfId="1397"/>
    <cellStyle name="Примечание 5 4" xfId="1398"/>
    <cellStyle name="Примечание 5 5" xfId="1399"/>
    <cellStyle name="Примечание 5 6" xfId="1400"/>
    <cellStyle name="Примечание 5 7" xfId="1401"/>
    <cellStyle name="Примечание 5 8" xfId="1402"/>
    <cellStyle name="Примечание 5_46EE.2011(v1.0)" xfId="1403"/>
    <cellStyle name="Примечание 6" xfId="1404"/>
    <cellStyle name="Примечание 6 2" xfId="1405"/>
    <cellStyle name="Примечание 6_46EE.2011(v1.0)" xfId="1406"/>
    <cellStyle name="Примечание 7" xfId="1407"/>
    <cellStyle name="Примечание 7 2" xfId="1408"/>
    <cellStyle name="Примечание 7_46EE.2011(v1.0)" xfId="1409"/>
    <cellStyle name="Примечание 8" xfId="1410"/>
    <cellStyle name="Примечание 8 2" xfId="1411"/>
    <cellStyle name="Примечание 8_46EE.2011(v1.0)" xfId="1412"/>
    <cellStyle name="Примечание 9" xfId="1413"/>
    <cellStyle name="Примечание 9 2" xfId="1414"/>
    <cellStyle name="Примечание 9_46EE.2011(v1.0)" xfId="1415"/>
    <cellStyle name="Продукт" xfId="1416"/>
    <cellStyle name="Percent" xfId="1417"/>
    <cellStyle name="Процентный 2" xfId="1418"/>
    <cellStyle name="Процентный 2 2" xfId="1419"/>
    <cellStyle name="Процентный 2 3" xfId="1420"/>
    <cellStyle name="Процентный 3" xfId="1421"/>
    <cellStyle name="Процентный 4" xfId="1422"/>
    <cellStyle name="Разница" xfId="1423"/>
    <cellStyle name="Рамки" xfId="1424"/>
    <cellStyle name="Сводная таблица" xfId="1425"/>
    <cellStyle name="Связанная ячейка" xfId="1426"/>
    <cellStyle name="Связанная ячейка 2" xfId="1427"/>
    <cellStyle name="Связанная ячейка 2 2" xfId="1428"/>
    <cellStyle name="Связанная ячейка 2_46EE.2011(v1.0)" xfId="1429"/>
    <cellStyle name="Связанная ячейка 3" xfId="1430"/>
    <cellStyle name="Связанная ячейка 3 2" xfId="1431"/>
    <cellStyle name="Связанная ячейка 3_46EE.2011(v1.0)" xfId="1432"/>
    <cellStyle name="Связанная ячейка 4" xfId="1433"/>
    <cellStyle name="Связанная ячейка 4 2" xfId="1434"/>
    <cellStyle name="Связанная ячейка 4_46EE.2011(v1.0)" xfId="1435"/>
    <cellStyle name="Связанная ячейка 5" xfId="1436"/>
    <cellStyle name="Связанная ячейка 5 2" xfId="1437"/>
    <cellStyle name="Связанная ячейка 5_46EE.2011(v1.0)" xfId="1438"/>
    <cellStyle name="Связанная ячейка 6" xfId="1439"/>
    <cellStyle name="Связанная ячейка 6 2" xfId="1440"/>
    <cellStyle name="Связанная ячейка 6_46EE.2011(v1.0)" xfId="1441"/>
    <cellStyle name="Связанная ячейка 7" xfId="1442"/>
    <cellStyle name="Связанная ячейка 7 2" xfId="1443"/>
    <cellStyle name="Связанная ячейка 7_46EE.2011(v1.0)" xfId="1444"/>
    <cellStyle name="Связанная ячейка 8" xfId="1445"/>
    <cellStyle name="Связанная ячейка 8 2" xfId="1446"/>
    <cellStyle name="Связанная ячейка 8_46EE.2011(v1.0)" xfId="1447"/>
    <cellStyle name="Связанная ячейка 9" xfId="1448"/>
    <cellStyle name="Связанная ячейка 9 2" xfId="1449"/>
    <cellStyle name="Связанная ячейка 9_46EE.2011(v1.0)" xfId="1450"/>
    <cellStyle name="Стиль 1" xfId="1451"/>
    <cellStyle name="Стиль 1 2" xfId="1452"/>
    <cellStyle name="Субсчет" xfId="1453"/>
    <cellStyle name="Счет" xfId="1454"/>
    <cellStyle name="ТЕКСТ" xfId="1455"/>
    <cellStyle name="ТЕКСТ 2" xfId="1456"/>
    <cellStyle name="ТЕКСТ 3" xfId="1457"/>
    <cellStyle name="ТЕКСТ 4" xfId="1458"/>
    <cellStyle name="ТЕКСТ 5" xfId="1459"/>
    <cellStyle name="ТЕКСТ 6" xfId="1460"/>
    <cellStyle name="ТЕКСТ 7" xfId="1461"/>
    <cellStyle name="ТЕКСТ 8" xfId="1462"/>
    <cellStyle name="Текст предупреждения" xfId="1463"/>
    <cellStyle name="Текст предупреждения 2" xfId="1464"/>
    <cellStyle name="Текст предупреждения 2 2" xfId="1465"/>
    <cellStyle name="Текст предупреждения 3" xfId="1466"/>
    <cellStyle name="Текст предупреждения 3 2" xfId="1467"/>
    <cellStyle name="Текст предупреждения 4" xfId="1468"/>
    <cellStyle name="Текст предупреждения 4 2" xfId="1469"/>
    <cellStyle name="Текст предупреждения 5" xfId="1470"/>
    <cellStyle name="Текст предупреждения 5 2" xfId="1471"/>
    <cellStyle name="Текст предупреждения 6" xfId="1472"/>
    <cellStyle name="Текст предупреждения 6 2" xfId="1473"/>
    <cellStyle name="Текст предупреждения 7" xfId="1474"/>
    <cellStyle name="Текст предупреждения 7 2" xfId="1475"/>
    <cellStyle name="Текст предупреждения 8" xfId="1476"/>
    <cellStyle name="Текст предупреждения 8 2" xfId="1477"/>
    <cellStyle name="Текст предупреждения 9" xfId="1478"/>
    <cellStyle name="Текст предупреждения 9 2" xfId="1479"/>
    <cellStyle name="Текстовый" xfId="1480"/>
    <cellStyle name="Текстовый 2" xfId="1481"/>
    <cellStyle name="Текстовый 3" xfId="1482"/>
    <cellStyle name="Текстовый 4" xfId="1483"/>
    <cellStyle name="Текстовый 5" xfId="1484"/>
    <cellStyle name="Текстовый 6" xfId="1485"/>
    <cellStyle name="Текстовый 7" xfId="1486"/>
    <cellStyle name="Текстовый 8" xfId="1487"/>
    <cellStyle name="Текстовый_1" xfId="1488"/>
    <cellStyle name="Тысячи [0]_22гк" xfId="1489"/>
    <cellStyle name="Тысячи_22гк" xfId="1490"/>
    <cellStyle name="ФИКСИРОВАННЫЙ" xfId="1491"/>
    <cellStyle name="ФИКСИРОВАННЫЙ 2" xfId="1492"/>
    <cellStyle name="ФИКСИРОВАННЫЙ 3" xfId="1493"/>
    <cellStyle name="ФИКСИРОВАННЫЙ 4" xfId="1494"/>
    <cellStyle name="ФИКСИРОВАННЫЙ 5" xfId="1495"/>
    <cellStyle name="ФИКСИРОВАННЫЙ 6" xfId="1496"/>
    <cellStyle name="ФИКСИРОВАННЫЙ 7" xfId="1497"/>
    <cellStyle name="ФИКСИРОВАННЫЙ 8" xfId="1498"/>
    <cellStyle name="ФИКСИРОВАННЫЙ_1" xfId="1499"/>
    <cellStyle name="Comma" xfId="1500"/>
    <cellStyle name="Comma [0]" xfId="1501"/>
    <cellStyle name="Финансовый 2" xfId="1502"/>
    <cellStyle name="Финансовый 2 2" xfId="1503"/>
    <cellStyle name="Финансовый 2_46EE.2011(v1.0)" xfId="1504"/>
    <cellStyle name="Финансовый 3" xfId="1505"/>
    <cellStyle name="Финансовый0[0]_FU_bal" xfId="1506"/>
    <cellStyle name="Формула" xfId="1507"/>
    <cellStyle name="Формула 2" xfId="1508"/>
    <cellStyle name="Формула_A РТ 2009 Рязаньэнерго" xfId="1509"/>
    <cellStyle name="ФормулаВБ" xfId="1510"/>
    <cellStyle name="ФормулаНаКонтроль" xfId="1511"/>
    <cellStyle name="Хороший" xfId="1512"/>
    <cellStyle name="Хороший 2" xfId="1513"/>
    <cellStyle name="Хороший 2 2" xfId="1514"/>
    <cellStyle name="Хороший 3" xfId="1515"/>
    <cellStyle name="Хороший 3 2" xfId="1516"/>
    <cellStyle name="Хороший 4" xfId="1517"/>
    <cellStyle name="Хороший 4 2" xfId="1518"/>
    <cellStyle name="Хороший 5" xfId="1519"/>
    <cellStyle name="Хороший 5 2" xfId="1520"/>
    <cellStyle name="Хороший 6" xfId="1521"/>
    <cellStyle name="Хороший 6 2" xfId="1522"/>
    <cellStyle name="Хороший 7" xfId="1523"/>
    <cellStyle name="Хороший 7 2" xfId="1524"/>
    <cellStyle name="Хороший 8" xfId="1525"/>
    <cellStyle name="Хороший 8 2" xfId="1526"/>
    <cellStyle name="Хороший 9" xfId="1527"/>
    <cellStyle name="Хороший 9 2" xfId="1528"/>
    <cellStyle name="Цена_продукта" xfId="1529"/>
    <cellStyle name="Цифры по центру с десятыми" xfId="1530"/>
    <cellStyle name="число" xfId="1531"/>
    <cellStyle name="Џђћ–…ќ’ќ›‰" xfId="1532"/>
    <cellStyle name="Шапка" xfId="1533"/>
    <cellStyle name="Шапка таблицы" xfId="1534"/>
    <cellStyle name="ШАУ" xfId="1535"/>
    <cellStyle name="標準_PL-CF sheet" xfId="1536"/>
    <cellStyle name="䁺_x0001_" xfId="153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47;&#1099;&#1082;&#1086;&#1074;%20&#1052;.&#1048;\&#1042;&#1086;&#1076;&#1086;&#1089;&#1085;&#1072;&#1073;&#1078;&#1077;&#1085;&#1080;&#1077;%20&#1080;%20&#1042;&#1086;&#1076;&#1086;&#1086;&#1090;&#1074;&#1077;&#1076;&#1077;&#1085;&#1080;&#1077;\2013\&#1055;&#1056;&#1040;&#1042;&#1051;&#1045;&#1053;&#1048;&#1071;%20&#1085;&#1072;%202013%20&#1075;&#1086;&#1076;\&#1055;&#1088;&#1072;&#1074;&#1083;&#1077;&#1085;&#1080;&#1077;%2023.11.2012\&#1053;&#1086;&#1074;&#1086;&#1074;&#1103;&#1090;&#1089;&#1082;&#1080;&#1081;%20&#1042;&#1086;&#1076;&#1086;&#1082;&#1072;&#1085;&#1072;&#1083;\PRIL3.VS.2.43(v1.2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89;&#1090;2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ВОД"/>
      <sheetName val="Тех.показ."/>
      <sheetName val="Объем"/>
      <sheetName val="Объем ээ"/>
      <sheetName val="Стоимость ээ"/>
      <sheetName val="Удел.расход"/>
      <sheetName val="ФОТ осн"/>
      <sheetName val="ФОТ цех"/>
      <sheetName val="ФОТ общ"/>
      <sheetName val="ФОТ рем"/>
      <sheetName val="ПП"/>
      <sheetName val="Текущий ремонт"/>
      <sheetName val="АВР"/>
      <sheetName val="Амортизация"/>
      <sheetName val="Арендные платежи"/>
      <sheetName val="Покупная вода"/>
      <sheetName val="Химреагенты"/>
      <sheetName val="Прочие"/>
      <sheetName val="Цеховые"/>
      <sheetName val="Общехоз"/>
      <sheetName val="Распределение общ.хоз"/>
      <sheetName val="Прибыль"/>
      <sheetName val="Проверка"/>
      <sheetName val="СВОД (поэтапно)"/>
      <sheetName val="et_union"/>
      <sheetName val="AllSheetsInThisWorkbook"/>
      <sheetName val="REESTR_ORG"/>
      <sheetName val="REESTR_FILTERED"/>
      <sheetName val="REESTR_MO"/>
      <sheetName val="TEHSHEET"/>
      <sheetName val="modfrmReestr"/>
      <sheetName val="modCommandButton"/>
      <sheetName val="modServiceModule"/>
      <sheetName val="modReestr"/>
      <sheetName val="modProv"/>
      <sheetName val="modHyp"/>
      <sheetName val="modChange"/>
      <sheetName val="modInfo"/>
    </sheetNames>
    <sheetDataSet>
      <sheetData sheetId="0">
        <row r="3">
          <cell r="G3" t="str">
            <v>Версия 1.2</v>
          </cell>
        </row>
      </sheetData>
      <sheetData sheetId="1">
        <row r="10">
          <cell r="F10">
            <v>2013</v>
          </cell>
        </row>
        <row r="14">
          <cell r="F14" t="str">
            <v>МУП "Нововятский "Водоканал"</v>
          </cell>
        </row>
      </sheetData>
      <sheetData sheetId="3">
        <row r="17">
          <cell r="G17">
            <v>0.47</v>
          </cell>
        </row>
      </sheetData>
      <sheetData sheetId="10">
        <row r="16">
          <cell r="M16">
            <v>32.07</v>
          </cell>
        </row>
        <row r="44">
          <cell r="M44">
            <v>17206.891222180966</v>
          </cell>
        </row>
      </sheetData>
      <sheetData sheetId="21">
        <row r="16">
          <cell r="X16">
            <v>6621.205464652598</v>
          </cell>
        </row>
        <row r="17">
          <cell r="X17">
            <v>1999.6040503250845</v>
          </cell>
        </row>
      </sheetData>
      <sheetData sheetId="30">
        <row r="2">
          <cell r="D2" t="str">
            <v>Арбажский муниципальный район</v>
          </cell>
        </row>
        <row r="3">
          <cell r="D3" t="str">
            <v>Афанасьевский муниципальный район</v>
          </cell>
        </row>
        <row r="4">
          <cell r="D4" t="str">
            <v>Белохолуницкий муниципальный район</v>
          </cell>
        </row>
        <row r="5">
          <cell r="D5" t="str">
            <v>Богородский муниципальный район</v>
          </cell>
        </row>
        <row r="6">
          <cell r="D6" t="str">
            <v>Верхнекамский муниципальный район</v>
          </cell>
        </row>
        <row r="7">
          <cell r="D7" t="str">
            <v>Верхошижемский муниципальный район</v>
          </cell>
        </row>
        <row r="8">
          <cell r="D8" t="str">
            <v>Вятские Поляны</v>
          </cell>
        </row>
        <row r="9">
          <cell r="D9" t="str">
            <v>Вятскополянский муниципальный район</v>
          </cell>
        </row>
        <row r="10">
          <cell r="D10" t="str">
            <v>Даровской муниципальный район</v>
          </cell>
        </row>
        <row r="11">
          <cell r="D11" t="str">
            <v>ЗАТО Первомайский</v>
          </cell>
        </row>
        <row r="12">
          <cell r="D12" t="str">
            <v>Зуевский муниципальный район</v>
          </cell>
        </row>
        <row r="13">
          <cell r="D13" t="str">
            <v>Кикнурский муниципальный район</v>
          </cell>
        </row>
        <row r="14">
          <cell r="D14" t="str">
            <v>Кильмезский муниципальный район</v>
          </cell>
        </row>
        <row r="15">
          <cell r="D15" t="str">
            <v>Киров</v>
          </cell>
        </row>
        <row r="16">
          <cell r="D16" t="str">
            <v>Кирово-Чепецк</v>
          </cell>
        </row>
        <row r="17">
          <cell r="D17" t="str">
            <v>Кирово-Чепецкий муниципальный район</v>
          </cell>
        </row>
        <row r="18">
          <cell r="D18" t="str">
            <v>Котельнич</v>
          </cell>
        </row>
        <row r="19">
          <cell r="D19" t="str">
            <v>Котельничский муниципальный район</v>
          </cell>
        </row>
        <row r="20">
          <cell r="D20" t="str">
            <v>Куменский муниципальный район</v>
          </cell>
        </row>
        <row r="21">
          <cell r="D21" t="str">
            <v>Лебяжский муниципальный район</v>
          </cell>
        </row>
        <row r="22">
          <cell r="D22" t="str">
            <v>Лузский муниципальный район</v>
          </cell>
        </row>
        <row r="23">
          <cell r="D23" t="str">
            <v>Малмыжский муниципальный район</v>
          </cell>
        </row>
        <row r="24">
          <cell r="D24" t="str">
            <v>Мурашинский муниципальный район</v>
          </cell>
        </row>
        <row r="25">
          <cell r="D25" t="str">
            <v>Нагорский муниципальный район</v>
          </cell>
        </row>
        <row r="26">
          <cell r="D26" t="str">
            <v>Немский муниципальный район</v>
          </cell>
        </row>
        <row r="27">
          <cell r="D27" t="str">
            <v>Нолинский муниципальный район</v>
          </cell>
        </row>
        <row r="28">
          <cell r="D28" t="str">
            <v>Омутнинский муниципальный район</v>
          </cell>
        </row>
        <row r="29">
          <cell r="D29" t="str">
            <v>Опаринский муниципальный район</v>
          </cell>
        </row>
        <row r="30">
          <cell r="D30" t="str">
            <v>Оричевский муниципальный район</v>
          </cell>
        </row>
        <row r="31">
          <cell r="D31" t="str">
            <v>Орловский муниципальный район</v>
          </cell>
        </row>
        <row r="32">
          <cell r="D32" t="str">
            <v>Пижанский муниципальный район</v>
          </cell>
        </row>
        <row r="33">
          <cell r="D33" t="str">
            <v>Подосиновский муниципальный район</v>
          </cell>
        </row>
        <row r="34">
          <cell r="D34" t="str">
            <v>Санчурский муниципальный район</v>
          </cell>
        </row>
        <row r="35">
          <cell r="D35" t="str">
            <v>Свечинский муниципальный район</v>
          </cell>
        </row>
        <row r="36">
          <cell r="D36" t="str">
            <v>Слободской</v>
          </cell>
        </row>
        <row r="37">
          <cell r="D37" t="str">
            <v>Слободской муниципальный район</v>
          </cell>
        </row>
        <row r="38">
          <cell r="D38" t="str">
            <v>Советский муниципальный район</v>
          </cell>
        </row>
        <row r="39">
          <cell r="D39" t="str">
            <v>Сунский муниципальный район</v>
          </cell>
        </row>
        <row r="40">
          <cell r="D40" t="str">
            <v>Тужинский муниципальный район</v>
          </cell>
        </row>
        <row r="41">
          <cell r="D41" t="str">
            <v>Унинский муниципальный район</v>
          </cell>
        </row>
        <row r="42">
          <cell r="D42" t="str">
            <v>Уржумский муниципальный район</v>
          </cell>
        </row>
        <row r="43">
          <cell r="D43" t="str">
            <v>Фаленский муниципальный район</v>
          </cell>
        </row>
        <row r="44">
          <cell r="D44" t="str">
            <v>Шабалинский муниципальный район</v>
          </cell>
        </row>
        <row r="45">
          <cell r="D45" t="str">
            <v>Юрьянский муниципальный район</v>
          </cell>
        </row>
        <row r="46">
          <cell r="D46" t="str">
            <v>Яранский муниципальный район</v>
          </cell>
        </row>
        <row r="114">
          <cell r="B114" t="str">
            <v>Киров</v>
          </cell>
        </row>
      </sheetData>
      <sheetData sheetId="31">
        <row r="1">
          <cell r="I1">
            <v>2011</v>
          </cell>
        </row>
        <row r="2">
          <cell r="I2">
            <v>2012</v>
          </cell>
          <cell r="P2" t="str">
            <v>1 мес. 2012 года</v>
          </cell>
        </row>
        <row r="3">
          <cell r="I3">
            <v>2013</v>
          </cell>
          <cell r="P3" t="str">
            <v>2 мес. 2012 года</v>
          </cell>
        </row>
        <row r="4">
          <cell r="I4">
            <v>2014</v>
          </cell>
          <cell r="P4" t="str">
            <v>3 мес. 2012 года</v>
          </cell>
        </row>
        <row r="5">
          <cell r="I5">
            <v>2015</v>
          </cell>
          <cell r="P5" t="str">
            <v>4 мес. 2012 года</v>
          </cell>
        </row>
        <row r="6">
          <cell r="I6">
            <v>2016</v>
          </cell>
          <cell r="P6" t="str">
            <v>5 мес. 2012 года</v>
          </cell>
        </row>
        <row r="7">
          <cell r="I7">
            <v>2017</v>
          </cell>
          <cell r="P7" t="str">
            <v>6 мес. 2012 года</v>
          </cell>
        </row>
        <row r="8">
          <cell r="I8">
            <v>2018</v>
          </cell>
          <cell r="P8" t="str">
            <v>7 мес. 2012 года</v>
          </cell>
        </row>
        <row r="9">
          <cell r="I9">
            <v>2019</v>
          </cell>
          <cell r="P9" t="str">
            <v>8 мес. 2012 года</v>
          </cell>
        </row>
        <row r="10">
          <cell r="I10">
            <v>2020</v>
          </cell>
          <cell r="P10" t="str">
            <v>9 мес. 2012 года</v>
          </cell>
        </row>
        <row r="11">
          <cell r="I11">
            <v>2021</v>
          </cell>
          <cell r="P11" t="str">
            <v>10 мес. 2012 года</v>
          </cell>
        </row>
        <row r="12">
          <cell r="I12">
            <v>2022</v>
          </cell>
          <cell r="P12" t="str">
            <v>11 мес. 2012 года</v>
          </cell>
        </row>
        <row r="13">
          <cell r="I13">
            <v>2023</v>
          </cell>
          <cell r="P13" t="str">
            <v>12 мес. 2012 года</v>
          </cell>
        </row>
        <row r="14">
          <cell r="I14">
            <v>2024</v>
          </cell>
        </row>
        <row r="15">
          <cell r="I15">
            <v>2025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1"/>
    <outlinePr summaryBelow="0"/>
    <pageSetUpPr fitToPage="1"/>
  </sheetPr>
  <dimension ref="D9:W114"/>
  <sheetViews>
    <sheetView showGridLines="0" tabSelected="1" zoomScale="85" zoomScaleNormal="85" zoomScalePageLayoutView="0" workbookViewId="0" topLeftCell="A8">
      <pane xSplit="7" ySplit="7" topLeftCell="M15" activePane="bottomRight" state="frozen"/>
      <selection pane="topLeft" activeCell="D8" sqref="D8"/>
      <selection pane="topRight" activeCell="H8" sqref="H8"/>
      <selection pane="bottomLeft" activeCell="D14" sqref="D14"/>
      <selection pane="bottomRight" activeCell="V103" sqref="V103"/>
    </sheetView>
  </sheetViews>
  <sheetFormatPr defaultColWidth="9.140625" defaultRowHeight="12.75" outlineLevelRow="1"/>
  <cols>
    <col min="1" max="2" width="0" style="4" hidden="1" customWidth="1"/>
    <col min="3" max="3" width="5.7109375" style="4" hidden="1" customWidth="1"/>
    <col min="4" max="4" width="5.7109375" style="4" customWidth="1"/>
    <col min="5" max="5" width="7.00390625" style="1" bestFit="1" customWidth="1"/>
    <col min="6" max="6" width="45.7109375" style="2" bestFit="1" customWidth="1"/>
    <col min="7" max="7" width="12.140625" style="3" customWidth="1"/>
    <col min="8" max="8" width="14.00390625" style="4" hidden="1" customWidth="1"/>
    <col min="9" max="9" width="15.7109375" style="4" customWidth="1"/>
    <col min="10" max="10" width="19.00390625" style="4" hidden="1" customWidth="1"/>
    <col min="11" max="11" width="11.140625" style="4" customWidth="1"/>
    <col min="12" max="12" width="17.140625" style="4" customWidth="1"/>
    <col min="13" max="14" width="13.7109375" style="4" customWidth="1"/>
    <col min="15" max="15" width="16.421875" style="4" customWidth="1"/>
    <col min="16" max="16" width="18.8515625" style="4" customWidth="1"/>
    <col min="17" max="17" width="13.57421875" style="4" hidden="1" customWidth="1"/>
    <col min="18" max="18" width="14.7109375" style="4" hidden="1" customWidth="1"/>
    <col min="19" max="20" width="13.7109375" style="99" customWidth="1"/>
    <col min="21" max="21" width="12.7109375" style="99" hidden="1" customWidth="1"/>
    <col min="22" max="23" width="12.7109375" style="99" customWidth="1"/>
    <col min="24" max="16384" width="9.140625" style="4" customWidth="1"/>
  </cols>
  <sheetData>
    <row r="1" ht="14.25" hidden="1"/>
    <row r="2" ht="14.25" hidden="1"/>
    <row r="3" ht="14.25" hidden="1"/>
    <row r="4" ht="14.25" hidden="1"/>
    <row r="5" ht="14.25" hidden="1"/>
    <row r="6" ht="14.25" hidden="1"/>
    <row r="7" ht="14.25" hidden="1"/>
    <row r="9" spans="4:23" ht="25.5" customHeight="1">
      <c r="D9" s="132"/>
      <c r="E9" s="133" t="s">
        <v>143</v>
      </c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/>
      <c r="R9" s="133"/>
      <c r="S9" s="133"/>
      <c r="T9" s="133"/>
      <c r="U9" s="133"/>
      <c r="V9" s="133"/>
      <c r="W9" s="133"/>
    </row>
    <row r="10" spans="5:23" ht="15" thickBot="1"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100"/>
      <c r="T10" s="100"/>
      <c r="U10" s="100"/>
      <c r="V10" s="100"/>
      <c r="W10" s="100"/>
    </row>
    <row r="11" spans="5:23" ht="48" customHeight="1">
      <c r="E11" s="140" t="s">
        <v>0</v>
      </c>
      <c r="F11" s="142" t="s">
        <v>1</v>
      </c>
      <c r="G11" s="142" t="s">
        <v>2</v>
      </c>
      <c r="H11" s="6" t="s">
        <v>3</v>
      </c>
      <c r="I11" s="6" t="s">
        <v>4</v>
      </c>
      <c r="J11" s="7" t="s">
        <v>5</v>
      </c>
      <c r="K11" s="6" t="s">
        <v>6</v>
      </c>
      <c r="L11" s="134" t="s">
        <v>139</v>
      </c>
      <c r="M11" s="135"/>
      <c r="N11" s="135"/>
      <c r="O11" s="135"/>
      <c r="P11" s="135"/>
      <c r="Q11" s="135"/>
      <c r="R11" s="135"/>
      <c r="S11" s="135"/>
      <c r="T11" s="135"/>
      <c r="U11" s="135"/>
      <c r="V11" s="135"/>
      <c r="W11" s="136"/>
    </row>
    <row r="12" spans="5:23" ht="35.25" customHeight="1">
      <c r="E12" s="141"/>
      <c r="F12" s="143"/>
      <c r="G12" s="143"/>
      <c r="H12" s="143" t="s">
        <v>114</v>
      </c>
      <c r="I12" s="143" t="s">
        <v>115</v>
      </c>
      <c r="J12" s="152"/>
      <c r="K12" s="143" t="s">
        <v>115</v>
      </c>
      <c r="L12" s="160" t="s">
        <v>7</v>
      </c>
      <c r="M12" s="160" t="s">
        <v>8</v>
      </c>
      <c r="N12" s="160"/>
      <c r="O12" s="162" t="s">
        <v>131</v>
      </c>
      <c r="P12" s="153" t="s">
        <v>132</v>
      </c>
      <c r="Q12" s="155" t="s">
        <v>9</v>
      </c>
      <c r="R12" s="157" t="s">
        <v>10</v>
      </c>
      <c r="S12" s="137" t="s">
        <v>133</v>
      </c>
      <c r="T12" s="137"/>
      <c r="U12" s="138" t="s">
        <v>136</v>
      </c>
      <c r="V12" s="138" t="s">
        <v>137</v>
      </c>
      <c r="W12" s="138" t="s">
        <v>138</v>
      </c>
    </row>
    <row r="13" spans="5:23" ht="42.75">
      <c r="E13" s="141"/>
      <c r="F13" s="143"/>
      <c r="G13" s="143"/>
      <c r="H13" s="143"/>
      <c r="I13" s="143"/>
      <c r="J13" s="152"/>
      <c r="K13" s="143"/>
      <c r="L13" s="161"/>
      <c r="M13" s="8" t="s">
        <v>142</v>
      </c>
      <c r="N13" s="8" t="s">
        <v>116</v>
      </c>
      <c r="O13" s="143"/>
      <c r="P13" s="154"/>
      <c r="Q13" s="156"/>
      <c r="R13" s="158"/>
      <c r="S13" s="101" t="s">
        <v>134</v>
      </c>
      <c r="T13" s="101" t="s">
        <v>135</v>
      </c>
      <c r="U13" s="139"/>
      <c r="V13" s="139"/>
      <c r="W13" s="139"/>
    </row>
    <row r="14" spans="5:23" s="15" customFormat="1" ht="14.25">
      <c r="E14" s="9">
        <v>1</v>
      </c>
      <c r="F14" s="10">
        <f>+E14+1</f>
        <v>2</v>
      </c>
      <c r="G14" s="11">
        <f aca="true" t="shared" si="0" ref="G14:R14">+F14+1</f>
        <v>3</v>
      </c>
      <c r="H14" s="10">
        <f t="shared" si="0"/>
        <v>4</v>
      </c>
      <c r="I14" s="10">
        <f t="shared" si="0"/>
        <v>5</v>
      </c>
      <c r="J14" s="10">
        <f t="shared" si="0"/>
        <v>6</v>
      </c>
      <c r="K14" s="10">
        <f t="shared" si="0"/>
        <v>7</v>
      </c>
      <c r="L14" s="10">
        <f t="shared" si="0"/>
        <v>8</v>
      </c>
      <c r="M14" s="10">
        <f t="shared" si="0"/>
        <v>9</v>
      </c>
      <c r="N14" s="10">
        <f t="shared" si="0"/>
        <v>10</v>
      </c>
      <c r="O14" s="10">
        <f t="shared" si="0"/>
        <v>11</v>
      </c>
      <c r="P14" s="12">
        <f t="shared" si="0"/>
        <v>12</v>
      </c>
      <c r="Q14" s="13">
        <f t="shared" si="0"/>
        <v>13</v>
      </c>
      <c r="R14" s="14">
        <f t="shared" si="0"/>
        <v>14</v>
      </c>
      <c r="S14" s="102">
        <v>13</v>
      </c>
      <c r="T14" s="102">
        <v>14</v>
      </c>
      <c r="U14" s="102">
        <v>10</v>
      </c>
      <c r="V14" s="103">
        <v>15</v>
      </c>
      <c r="W14" s="102">
        <v>16</v>
      </c>
    </row>
    <row r="15" spans="5:23" ht="19.5" customHeight="1">
      <c r="E15" s="9">
        <v>1</v>
      </c>
      <c r="F15" s="16" t="s">
        <v>11</v>
      </c>
      <c r="G15" s="17"/>
      <c r="H15" s="18"/>
      <c r="I15" s="19"/>
      <c r="J15" s="18"/>
      <c r="K15" s="18"/>
      <c r="L15" s="20"/>
      <c r="M15" s="20"/>
      <c r="N15" s="20"/>
      <c r="O15" s="21"/>
      <c r="P15" s="22"/>
      <c r="Q15" s="23"/>
      <c r="R15" s="24"/>
      <c r="S15" s="104"/>
      <c r="T15" s="104"/>
      <c r="U15" s="105"/>
      <c r="V15" s="106"/>
      <c r="W15" s="105"/>
    </row>
    <row r="16" spans="5:23" ht="19.5" customHeight="1">
      <c r="E16" s="25" t="s">
        <v>12</v>
      </c>
      <c r="F16" s="26" t="s">
        <v>13</v>
      </c>
      <c r="G16" s="17" t="s">
        <v>14</v>
      </c>
      <c r="H16" s="27"/>
      <c r="I16" s="28">
        <v>39</v>
      </c>
      <c r="J16" s="27">
        <v>5.543</v>
      </c>
      <c r="K16" s="27">
        <v>39</v>
      </c>
      <c r="L16" s="27">
        <v>39</v>
      </c>
      <c r="M16" s="29">
        <f aca="true" t="shared" si="1" ref="M16:M21">O16/2</f>
        <v>19.5</v>
      </c>
      <c r="N16" s="29">
        <f aca="true" t="shared" si="2" ref="N16:N21">M16</f>
        <v>19.5</v>
      </c>
      <c r="O16" s="27">
        <v>39</v>
      </c>
      <c r="P16" s="30">
        <f>M16+N16</f>
        <v>39</v>
      </c>
      <c r="Q16" s="23"/>
      <c r="R16" s="24">
        <f aca="true" t="shared" si="3" ref="R16:R22">O16-L16</f>
        <v>0</v>
      </c>
      <c r="S16" s="107">
        <f aca="true" t="shared" si="4" ref="S16:S21">M16</f>
        <v>19.5</v>
      </c>
      <c r="T16" s="107">
        <f aca="true" t="shared" si="5" ref="T16:T21">S16</f>
        <v>19.5</v>
      </c>
      <c r="U16" s="107"/>
      <c r="V16" s="107">
        <f aca="true" t="shared" si="6" ref="V16:V21">S16+T16</f>
        <v>39</v>
      </c>
      <c r="W16" s="107">
        <f>V16</f>
        <v>39</v>
      </c>
    </row>
    <row r="17" spans="5:23" ht="19.5" customHeight="1">
      <c r="E17" s="25" t="s">
        <v>15</v>
      </c>
      <c r="F17" s="26" t="s">
        <v>16</v>
      </c>
      <c r="G17" s="17" t="s">
        <v>14</v>
      </c>
      <c r="H17" s="27"/>
      <c r="I17" s="28">
        <v>0</v>
      </c>
      <c r="J17" s="27">
        <v>0</v>
      </c>
      <c r="K17" s="27">
        <v>0</v>
      </c>
      <c r="L17" s="27">
        <v>0</v>
      </c>
      <c r="M17" s="29">
        <f t="shared" si="1"/>
        <v>0</v>
      </c>
      <c r="N17" s="29">
        <f t="shared" si="2"/>
        <v>0</v>
      </c>
      <c r="O17" s="27">
        <v>0</v>
      </c>
      <c r="P17" s="30">
        <f>M17+N17</f>
        <v>0</v>
      </c>
      <c r="Q17" s="23"/>
      <c r="R17" s="24">
        <f t="shared" si="3"/>
        <v>0</v>
      </c>
      <c r="S17" s="107">
        <f t="shared" si="4"/>
        <v>0</v>
      </c>
      <c r="T17" s="107">
        <f t="shared" si="5"/>
        <v>0</v>
      </c>
      <c r="U17" s="107"/>
      <c r="V17" s="107">
        <f t="shared" si="6"/>
        <v>0</v>
      </c>
      <c r="W17" s="107">
        <f aca="true" t="shared" si="7" ref="W17:W29">V17</f>
        <v>0</v>
      </c>
    </row>
    <row r="18" spans="5:23" ht="19.5" customHeight="1">
      <c r="E18" s="25" t="s">
        <v>17</v>
      </c>
      <c r="F18" s="26" t="s">
        <v>18</v>
      </c>
      <c r="G18" s="17" t="s">
        <v>14</v>
      </c>
      <c r="H18" s="27"/>
      <c r="I18" s="28">
        <v>0</v>
      </c>
      <c r="J18" s="27">
        <v>0</v>
      </c>
      <c r="K18" s="27">
        <v>0</v>
      </c>
      <c r="L18" s="27">
        <v>0</v>
      </c>
      <c r="M18" s="29">
        <f t="shared" si="1"/>
        <v>0</v>
      </c>
      <c r="N18" s="29">
        <f t="shared" si="2"/>
        <v>0</v>
      </c>
      <c r="O18" s="27">
        <v>0</v>
      </c>
      <c r="P18" s="30">
        <f>M18+N18</f>
        <v>0</v>
      </c>
      <c r="Q18" s="23"/>
      <c r="R18" s="24">
        <f t="shared" si="3"/>
        <v>0</v>
      </c>
      <c r="S18" s="107">
        <f t="shared" si="4"/>
        <v>0</v>
      </c>
      <c r="T18" s="107">
        <f t="shared" si="5"/>
        <v>0</v>
      </c>
      <c r="U18" s="107"/>
      <c r="V18" s="107">
        <f t="shared" si="6"/>
        <v>0</v>
      </c>
      <c r="W18" s="107">
        <f t="shared" si="7"/>
        <v>0</v>
      </c>
    </row>
    <row r="19" spans="5:23" ht="19.5" customHeight="1">
      <c r="E19" s="25" t="s">
        <v>19</v>
      </c>
      <c r="F19" s="26" t="s">
        <v>20</v>
      </c>
      <c r="G19" s="17" t="s">
        <v>14</v>
      </c>
      <c r="H19" s="27"/>
      <c r="I19" s="28">
        <v>39</v>
      </c>
      <c r="J19" s="27">
        <v>5.543</v>
      </c>
      <c r="K19" s="27">
        <v>39</v>
      </c>
      <c r="L19" s="27">
        <v>39</v>
      </c>
      <c r="M19" s="29">
        <f t="shared" si="1"/>
        <v>19.5</v>
      </c>
      <c r="N19" s="29">
        <f t="shared" si="2"/>
        <v>19.5</v>
      </c>
      <c r="O19" s="27">
        <v>39</v>
      </c>
      <c r="P19" s="30">
        <f>M19+N19</f>
        <v>39</v>
      </c>
      <c r="Q19" s="23"/>
      <c r="R19" s="24">
        <f t="shared" si="3"/>
        <v>0</v>
      </c>
      <c r="S19" s="107">
        <f t="shared" si="4"/>
        <v>19.5</v>
      </c>
      <c r="T19" s="107">
        <f t="shared" si="5"/>
        <v>19.5</v>
      </c>
      <c r="U19" s="107"/>
      <c r="V19" s="107">
        <f t="shared" si="6"/>
        <v>39</v>
      </c>
      <c r="W19" s="107">
        <f t="shared" si="7"/>
        <v>39</v>
      </c>
    </row>
    <row r="20" spans="5:23" ht="19.5" customHeight="1">
      <c r="E20" s="25" t="s">
        <v>21</v>
      </c>
      <c r="F20" s="26" t="s">
        <v>22</v>
      </c>
      <c r="G20" s="17" t="s">
        <v>14</v>
      </c>
      <c r="H20" s="27"/>
      <c r="I20" s="28">
        <v>3</v>
      </c>
      <c r="J20" s="27">
        <v>0</v>
      </c>
      <c r="K20" s="27">
        <v>5.9</v>
      </c>
      <c r="L20" s="27">
        <v>5.9</v>
      </c>
      <c r="M20" s="29">
        <f t="shared" si="1"/>
        <v>2.95</v>
      </c>
      <c r="N20" s="29">
        <f t="shared" si="2"/>
        <v>2.95</v>
      </c>
      <c r="O20" s="27">
        <v>5.9</v>
      </c>
      <c r="P20" s="30">
        <f>M20+N20</f>
        <v>5.9</v>
      </c>
      <c r="Q20" s="23"/>
      <c r="R20" s="24">
        <f t="shared" si="3"/>
        <v>0</v>
      </c>
      <c r="S20" s="107">
        <f t="shared" si="4"/>
        <v>2.95</v>
      </c>
      <c r="T20" s="107">
        <f t="shared" si="5"/>
        <v>2.95</v>
      </c>
      <c r="U20" s="107"/>
      <c r="V20" s="107">
        <f t="shared" si="6"/>
        <v>5.9</v>
      </c>
      <c r="W20" s="107">
        <f t="shared" si="7"/>
        <v>5.9</v>
      </c>
    </row>
    <row r="21" spans="5:23" ht="19.5" customHeight="1">
      <c r="E21" s="25"/>
      <c r="F21" s="26" t="s">
        <v>23</v>
      </c>
      <c r="G21" s="17" t="s">
        <v>24</v>
      </c>
      <c r="H21" s="29"/>
      <c r="I21" s="29">
        <f>I20/I19*100</f>
        <v>7.6923076923076925</v>
      </c>
      <c r="J21" s="29">
        <f>J20/J19*100</f>
        <v>0</v>
      </c>
      <c r="K21" s="29">
        <f>K20/K19*100</f>
        <v>15.12820512820513</v>
      </c>
      <c r="L21" s="29">
        <f>L20/L19*100</f>
        <v>15.12820512820513</v>
      </c>
      <c r="M21" s="29">
        <f t="shared" si="1"/>
        <v>7.564102564102565</v>
      </c>
      <c r="N21" s="29">
        <f t="shared" si="2"/>
        <v>7.564102564102565</v>
      </c>
      <c r="O21" s="29">
        <f>O20/O19*100</f>
        <v>15.12820512820513</v>
      </c>
      <c r="P21" s="30">
        <f>O21</f>
        <v>15.12820512820513</v>
      </c>
      <c r="Q21" s="31"/>
      <c r="R21" s="32">
        <f t="shared" si="3"/>
        <v>0</v>
      </c>
      <c r="S21" s="107">
        <f t="shared" si="4"/>
        <v>7.564102564102565</v>
      </c>
      <c r="T21" s="107">
        <f t="shared" si="5"/>
        <v>7.564102564102565</v>
      </c>
      <c r="U21" s="107"/>
      <c r="V21" s="107">
        <f t="shared" si="6"/>
        <v>15.12820512820513</v>
      </c>
      <c r="W21" s="107">
        <f t="shared" si="7"/>
        <v>15.12820512820513</v>
      </c>
    </row>
    <row r="22" spans="5:23" ht="19.5" customHeight="1">
      <c r="E22" s="25" t="s">
        <v>25</v>
      </c>
      <c r="F22" s="26" t="s">
        <v>26</v>
      </c>
      <c r="G22" s="17" t="s">
        <v>14</v>
      </c>
      <c r="H22" s="33"/>
      <c r="I22" s="33">
        <f>I24+I25</f>
        <v>36</v>
      </c>
      <c r="J22" s="33">
        <v>5.542999999999999</v>
      </c>
      <c r="K22" s="33">
        <f aca="true" t="shared" si="8" ref="K22:P22">K24+K25</f>
        <v>33.1</v>
      </c>
      <c r="L22" s="33">
        <f>L24+L25</f>
        <v>33.1</v>
      </c>
      <c r="M22" s="33">
        <f t="shared" si="8"/>
        <v>16.55</v>
      </c>
      <c r="N22" s="33">
        <f t="shared" si="8"/>
        <v>16.55</v>
      </c>
      <c r="O22" s="34">
        <f>O24+O25</f>
        <v>33.1</v>
      </c>
      <c r="P22" s="34">
        <f t="shared" si="8"/>
        <v>33.1</v>
      </c>
      <c r="Q22" s="31">
        <f>SUM(Q24:Q29)</f>
        <v>1</v>
      </c>
      <c r="R22" s="32">
        <f t="shared" si="3"/>
        <v>0</v>
      </c>
      <c r="S22" s="108">
        <f>V22/2</f>
        <v>16.55</v>
      </c>
      <c r="T22" s="108">
        <f>V22/2</f>
        <v>16.55</v>
      </c>
      <c r="U22" s="108"/>
      <c r="V22" s="108">
        <f>V24+V25</f>
        <v>33.1</v>
      </c>
      <c r="W22" s="108">
        <f t="shared" si="7"/>
        <v>33.1</v>
      </c>
    </row>
    <row r="23" spans="5:23" ht="19.5" customHeight="1">
      <c r="E23" s="25"/>
      <c r="F23" s="26" t="s">
        <v>27</v>
      </c>
      <c r="G23" s="17"/>
      <c r="H23" s="29"/>
      <c r="I23" s="29"/>
      <c r="J23" s="29"/>
      <c r="K23" s="29"/>
      <c r="L23" s="29"/>
      <c r="M23" s="29"/>
      <c r="N23" s="29"/>
      <c r="O23" s="19"/>
      <c r="P23" s="35"/>
      <c r="Q23" s="31"/>
      <c r="R23" s="32"/>
      <c r="S23" s="107"/>
      <c r="T23" s="107"/>
      <c r="U23" s="107"/>
      <c r="V23" s="107"/>
      <c r="W23" s="107"/>
    </row>
    <row r="24" spans="5:23" ht="19.5" customHeight="1">
      <c r="E24" s="25"/>
      <c r="F24" s="36" t="s">
        <v>28</v>
      </c>
      <c r="G24" s="17" t="s">
        <v>14</v>
      </c>
      <c r="H24" s="29"/>
      <c r="I24" s="37">
        <v>0</v>
      </c>
      <c r="J24" s="29">
        <v>0</v>
      </c>
      <c r="K24" s="29">
        <v>0</v>
      </c>
      <c r="L24" s="29">
        <v>0</v>
      </c>
      <c r="M24" s="27">
        <f>$O24/2</f>
        <v>0</v>
      </c>
      <c r="N24" s="27">
        <f>$O24/2</f>
        <v>0</v>
      </c>
      <c r="O24" s="29">
        <f>'[1]Объем'!M30</f>
        <v>0</v>
      </c>
      <c r="P24" s="30">
        <f>M24+N24</f>
        <v>0</v>
      </c>
      <c r="Q24" s="31">
        <f>IF(O22=0,0,O24/O22)</f>
        <v>0</v>
      </c>
      <c r="R24" s="32">
        <f aca="true" t="shared" si="9" ref="R24:R96">O24-L24</f>
        <v>0</v>
      </c>
      <c r="S24" s="107">
        <f>V24/2</f>
        <v>0</v>
      </c>
      <c r="T24" s="107">
        <f>V24/2</f>
        <v>0</v>
      </c>
      <c r="U24" s="107"/>
      <c r="V24" s="107">
        <f>Q24</f>
        <v>0</v>
      </c>
      <c r="W24" s="107">
        <f t="shared" si="7"/>
        <v>0</v>
      </c>
    </row>
    <row r="25" spans="5:23" ht="19.5" customHeight="1">
      <c r="E25" s="25"/>
      <c r="F25" s="36" t="s">
        <v>29</v>
      </c>
      <c r="G25" s="17" t="s">
        <v>14</v>
      </c>
      <c r="H25" s="29"/>
      <c r="I25" s="29">
        <f>SUM(I26:I29)</f>
        <v>36</v>
      </c>
      <c r="J25" s="29">
        <v>5.542999999999999</v>
      </c>
      <c r="K25" s="29">
        <f aca="true" t="shared" si="10" ref="K25:P25">SUM(K26:K29)</f>
        <v>33.1</v>
      </c>
      <c r="L25" s="29">
        <f t="shared" si="10"/>
        <v>33.1</v>
      </c>
      <c r="M25" s="29">
        <f t="shared" si="10"/>
        <v>16.55</v>
      </c>
      <c r="N25" s="29">
        <f t="shared" si="10"/>
        <v>16.55</v>
      </c>
      <c r="O25" s="29">
        <f t="shared" si="10"/>
        <v>33.1</v>
      </c>
      <c r="P25" s="38">
        <f t="shared" si="10"/>
        <v>33.1</v>
      </c>
      <c r="Q25" s="31"/>
      <c r="R25" s="32">
        <f t="shared" si="9"/>
        <v>0</v>
      </c>
      <c r="S25" s="107">
        <f>S26+S27+S28+S29</f>
        <v>16.55</v>
      </c>
      <c r="T25" s="107">
        <f>T26+T27+T28+T29</f>
        <v>16.55</v>
      </c>
      <c r="U25" s="107"/>
      <c r="V25" s="107">
        <f>V26+V27+V28+V29</f>
        <v>33.1</v>
      </c>
      <c r="W25" s="107">
        <f t="shared" si="7"/>
        <v>33.1</v>
      </c>
    </row>
    <row r="26" spans="5:23" ht="19.5" customHeight="1">
      <c r="E26" s="39"/>
      <c r="F26" s="36" t="s">
        <v>30</v>
      </c>
      <c r="G26" s="17" t="s">
        <v>14</v>
      </c>
      <c r="H26" s="29"/>
      <c r="I26" s="37">
        <v>3.8</v>
      </c>
      <c r="J26" s="29">
        <v>0.033</v>
      </c>
      <c r="K26" s="29">
        <v>4</v>
      </c>
      <c r="L26" s="29">
        <v>4</v>
      </c>
      <c r="M26" s="27">
        <f>O26/2</f>
        <v>2</v>
      </c>
      <c r="N26" s="27">
        <f>M26</f>
        <v>2</v>
      </c>
      <c r="O26" s="29">
        <v>4</v>
      </c>
      <c r="P26" s="30">
        <f>M26+N26</f>
        <v>4</v>
      </c>
      <c r="Q26" s="31">
        <f>IF(O22=0,0,O26/O22)</f>
        <v>0.12084592145015105</v>
      </c>
      <c r="R26" s="32">
        <f t="shared" si="9"/>
        <v>0</v>
      </c>
      <c r="S26" s="107">
        <f>M26</f>
        <v>2</v>
      </c>
      <c r="T26" s="107">
        <f>S26</f>
        <v>2</v>
      </c>
      <c r="U26" s="107"/>
      <c r="V26" s="107">
        <f>S26+T26</f>
        <v>4</v>
      </c>
      <c r="W26" s="107">
        <f t="shared" si="7"/>
        <v>4</v>
      </c>
    </row>
    <row r="27" spans="5:23" ht="19.5" customHeight="1">
      <c r="E27" s="25"/>
      <c r="F27" s="26" t="s">
        <v>31</v>
      </c>
      <c r="G27" s="17" t="s">
        <v>14</v>
      </c>
      <c r="H27" s="29"/>
      <c r="I27" s="37">
        <v>3.8</v>
      </c>
      <c r="J27" s="29">
        <v>0.37</v>
      </c>
      <c r="K27" s="29">
        <v>6.5</v>
      </c>
      <c r="L27" s="29">
        <v>6.5</v>
      </c>
      <c r="M27" s="27">
        <f>O27/2</f>
        <v>3.25</v>
      </c>
      <c r="N27" s="27">
        <f>M27</f>
        <v>3.25</v>
      </c>
      <c r="O27" s="29">
        <v>6.5</v>
      </c>
      <c r="P27" s="30">
        <f>M27+N27</f>
        <v>6.5</v>
      </c>
      <c r="Q27" s="31">
        <f>IF(O22=0,0,O27/O22)</f>
        <v>0.19637462235649547</v>
      </c>
      <c r="R27" s="32">
        <f t="shared" si="9"/>
        <v>0</v>
      </c>
      <c r="S27" s="107">
        <f>M27</f>
        <v>3.25</v>
      </c>
      <c r="T27" s="107">
        <f>S27</f>
        <v>3.25</v>
      </c>
      <c r="U27" s="107"/>
      <c r="V27" s="107">
        <f>S27+T27</f>
        <v>6.5</v>
      </c>
      <c r="W27" s="107">
        <f t="shared" si="7"/>
        <v>6.5</v>
      </c>
    </row>
    <row r="28" spans="5:23" ht="19.5" customHeight="1">
      <c r="E28" s="25"/>
      <c r="F28" s="26" t="s">
        <v>32</v>
      </c>
      <c r="G28" s="17" t="s">
        <v>14</v>
      </c>
      <c r="H28" s="29"/>
      <c r="I28" s="37">
        <v>28.4</v>
      </c>
      <c r="J28" s="29">
        <v>5.14</v>
      </c>
      <c r="K28" s="29">
        <v>22.6</v>
      </c>
      <c r="L28" s="29">
        <v>22.6</v>
      </c>
      <c r="M28" s="27">
        <f>O28/2</f>
        <v>11.3</v>
      </c>
      <c r="N28" s="27">
        <f>M28</f>
        <v>11.3</v>
      </c>
      <c r="O28" s="29">
        <v>22.6</v>
      </c>
      <c r="P28" s="30">
        <f>M28+N28</f>
        <v>22.6</v>
      </c>
      <c r="Q28" s="31">
        <f>IF(O22=0,0,O28/O22)</f>
        <v>0.6827794561933535</v>
      </c>
      <c r="R28" s="32">
        <f t="shared" si="9"/>
        <v>0</v>
      </c>
      <c r="S28" s="107">
        <f>M28</f>
        <v>11.3</v>
      </c>
      <c r="T28" s="107">
        <f>S28</f>
        <v>11.3</v>
      </c>
      <c r="U28" s="107"/>
      <c r="V28" s="107">
        <f>S28+T28</f>
        <v>22.6</v>
      </c>
      <c r="W28" s="107">
        <f t="shared" si="7"/>
        <v>22.6</v>
      </c>
    </row>
    <row r="29" spans="5:23" ht="19.5" customHeight="1">
      <c r="E29" s="25"/>
      <c r="F29" s="26" t="s">
        <v>33</v>
      </c>
      <c r="G29" s="17" t="s">
        <v>14</v>
      </c>
      <c r="H29" s="29"/>
      <c r="I29" s="37">
        <v>0</v>
      </c>
      <c r="J29" s="29">
        <v>0</v>
      </c>
      <c r="K29" s="29">
        <v>0</v>
      </c>
      <c r="L29" s="29">
        <v>0</v>
      </c>
      <c r="M29" s="27">
        <f>O29/2</f>
        <v>0</v>
      </c>
      <c r="N29" s="27">
        <f>M29</f>
        <v>0</v>
      </c>
      <c r="O29" s="29">
        <f>L29</f>
        <v>0</v>
      </c>
      <c r="P29" s="30">
        <f>M29+N29</f>
        <v>0</v>
      </c>
      <c r="Q29" s="31">
        <f>IF(O22=0,0,O29/O22)</f>
        <v>0</v>
      </c>
      <c r="R29" s="32">
        <f t="shared" si="9"/>
        <v>0</v>
      </c>
      <c r="S29" s="107">
        <f>M29</f>
        <v>0</v>
      </c>
      <c r="T29" s="107">
        <f>S29</f>
        <v>0</v>
      </c>
      <c r="U29" s="107"/>
      <c r="V29" s="107">
        <f>S29+T29</f>
        <v>0</v>
      </c>
      <c r="W29" s="107">
        <f t="shared" si="7"/>
        <v>0</v>
      </c>
    </row>
    <row r="30" spans="5:23" ht="19.5" customHeight="1">
      <c r="E30" s="9">
        <v>2</v>
      </c>
      <c r="F30" s="16" t="s">
        <v>34</v>
      </c>
      <c r="G30" s="17"/>
      <c r="H30" s="27"/>
      <c r="I30" s="29"/>
      <c r="J30" s="27"/>
      <c r="K30" s="27"/>
      <c r="L30" s="20"/>
      <c r="M30" s="40"/>
      <c r="N30" s="40"/>
      <c r="O30" s="21"/>
      <c r="P30" s="41"/>
      <c r="Q30" s="23"/>
      <c r="R30" s="24"/>
      <c r="S30" s="109"/>
      <c r="T30" s="109"/>
      <c r="U30" s="105"/>
      <c r="V30" s="106"/>
      <c r="W30" s="109"/>
    </row>
    <row r="31" spans="5:23" ht="28.5">
      <c r="E31" s="42" t="s">
        <v>35</v>
      </c>
      <c r="F31" s="43" t="s">
        <v>130</v>
      </c>
      <c r="G31" s="17" t="s">
        <v>36</v>
      </c>
      <c r="H31" s="19"/>
      <c r="I31" s="19">
        <v>431.5</v>
      </c>
      <c r="J31" s="19">
        <f>J32+J39+J46+J53</f>
        <v>123.82919999999999</v>
      </c>
      <c r="K31" s="19">
        <v>508.13</v>
      </c>
      <c r="L31" s="19">
        <v>578.28444</v>
      </c>
      <c r="M31" s="21">
        <f>$I31/$I$22*$M$22</f>
        <v>198.3701388888889</v>
      </c>
      <c r="N31" s="21">
        <f>O31/$O$22*$N$22</f>
        <v>278.07</v>
      </c>
      <c r="O31" s="19">
        <v>556.14</v>
      </c>
      <c r="P31" s="38">
        <f>M31+N31</f>
        <v>476.4401388888889</v>
      </c>
      <c r="Q31" s="23">
        <f>IF(O87=0,0,O31/O87*100)</f>
        <v>85.45815925417999</v>
      </c>
      <c r="R31" s="24">
        <f t="shared" si="9"/>
        <v>-22.14444000000003</v>
      </c>
      <c r="S31" s="105">
        <f>N31</f>
        <v>278.07</v>
      </c>
      <c r="T31" s="21">
        <f>V31/$V$22*$T$22</f>
        <v>301.42788</v>
      </c>
      <c r="U31" s="105"/>
      <c r="V31" s="106">
        <f>O31*1.084</f>
        <v>602.85576</v>
      </c>
      <c r="W31" s="107">
        <f>S31+T31</f>
        <v>579.49788</v>
      </c>
    </row>
    <row r="32" spans="5:23" ht="19.5" customHeight="1" hidden="1" collapsed="1">
      <c r="E32" s="42"/>
      <c r="F32" s="44" t="s">
        <v>117</v>
      </c>
      <c r="G32" s="17" t="s">
        <v>36</v>
      </c>
      <c r="H32" s="19"/>
      <c r="I32" s="19">
        <v>123.0417156069364</v>
      </c>
      <c r="J32" s="19">
        <v>123.82919999999999</v>
      </c>
      <c r="K32" s="19">
        <v>151.726</v>
      </c>
      <c r="L32" s="19">
        <v>169.7514</v>
      </c>
      <c r="M32" s="21"/>
      <c r="N32" s="21"/>
      <c r="O32" s="19">
        <f>L32</f>
        <v>169.7514</v>
      </c>
      <c r="P32" s="38"/>
      <c r="Q32" s="23"/>
      <c r="R32" s="24"/>
      <c r="S32" s="105"/>
      <c r="T32" s="21">
        <f aca="true" t="shared" si="11" ref="T32:T64">V32/$V$22*$T$22</f>
        <v>74.9643545</v>
      </c>
      <c r="U32" s="110"/>
      <c r="V32" s="106">
        <f aca="true" t="shared" si="12" ref="V32:V75">S32+T32</f>
        <v>0</v>
      </c>
      <c r="W32" s="107"/>
    </row>
    <row r="33" spans="5:23" ht="14.25" hidden="1" outlineLevel="1">
      <c r="E33" s="42"/>
      <c r="F33" s="44" t="s">
        <v>118</v>
      </c>
      <c r="G33" s="18" t="s">
        <v>119</v>
      </c>
      <c r="H33" s="19"/>
      <c r="I33" s="37"/>
      <c r="J33" s="19"/>
      <c r="K33" s="19"/>
      <c r="L33" s="21"/>
      <c r="M33" s="21"/>
      <c r="N33" s="21"/>
      <c r="O33" s="19">
        <f aca="true" t="shared" si="13" ref="O33:O75">L33</f>
        <v>0</v>
      </c>
      <c r="P33" s="38"/>
      <c r="Q33" s="23"/>
      <c r="R33" s="24"/>
      <c r="S33" s="105" t="e">
        <f aca="true" t="shared" si="14" ref="S33:S59">Q33/$U$22*$R$22</f>
        <v>#DIV/0!</v>
      </c>
      <c r="T33" s="21">
        <f t="shared" si="11"/>
        <v>74.9643545</v>
      </c>
      <c r="U33" s="105"/>
      <c r="V33" s="106">
        <f t="shared" si="12"/>
        <v>145.48585450000002</v>
      </c>
      <c r="W33" s="107" t="e">
        <f aca="true" t="shared" si="15" ref="W33:W82">S33+T33</f>
        <v>#DIV/0!</v>
      </c>
    </row>
    <row r="34" spans="5:23" ht="14.25" hidden="1" outlineLevel="1">
      <c r="E34" s="42"/>
      <c r="F34" s="44" t="s">
        <v>124</v>
      </c>
      <c r="G34" s="18" t="s">
        <v>119</v>
      </c>
      <c r="H34" s="19"/>
      <c r="I34" s="37"/>
      <c r="J34" s="19"/>
      <c r="K34" s="19"/>
      <c r="L34" s="21"/>
      <c r="M34" s="21"/>
      <c r="N34" s="21"/>
      <c r="O34" s="19">
        <f t="shared" si="13"/>
        <v>0</v>
      </c>
      <c r="P34" s="38"/>
      <c r="Q34" s="23"/>
      <c r="R34" s="24"/>
      <c r="S34" s="105" t="e">
        <f t="shared" si="14"/>
        <v>#DIV/0!</v>
      </c>
      <c r="T34" s="21">
        <f t="shared" si="11"/>
        <v>74.9643545</v>
      </c>
      <c r="U34" s="105"/>
      <c r="V34" s="106">
        <f t="shared" si="12"/>
        <v>145.48585450000002</v>
      </c>
      <c r="W34" s="107" t="e">
        <f t="shared" si="15"/>
        <v>#DIV/0!</v>
      </c>
    </row>
    <row r="35" spans="5:23" ht="14.25" hidden="1" outlineLevel="1">
      <c r="E35" s="42"/>
      <c r="F35" s="44" t="s">
        <v>120</v>
      </c>
      <c r="G35" s="18" t="s">
        <v>125</v>
      </c>
      <c r="H35" s="19"/>
      <c r="I35" s="37"/>
      <c r="J35" s="19"/>
      <c r="K35" s="19"/>
      <c r="L35" s="21"/>
      <c r="M35" s="21"/>
      <c r="N35" s="21"/>
      <c r="O35" s="19">
        <f t="shared" si="13"/>
        <v>0</v>
      </c>
      <c r="P35" s="38"/>
      <c r="Q35" s="23"/>
      <c r="R35" s="24"/>
      <c r="S35" s="105" t="e">
        <f t="shared" si="14"/>
        <v>#DIV/0!</v>
      </c>
      <c r="T35" s="21">
        <f t="shared" si="11"/>
        <v>74.9643545</v>
      </c>
      <c r="U35" s="105"/>
      <c r="V35" s="106">
        <f t="shared" si="12"/>
        <v>145.48585450000002</v>
      </c>
      <c r="W35" s="107" t="e">
        <f t="shared" si="15"/>
        <v>#DIV/0!</v>
      </c>
    </row>
    <row r="36" spans="5:23" ht="14.25" hidden="1" outlineLevel="1">
      <c r="E36" s="42"/>
      <c r="F36" s="44" t="s">
        <v>121</v>
      </c>
      <c r="G36" s="18"/>
      <c r="H36" s="19"/>
      <c r="I36" s="37"/>
      <c r="J36" s="19"/>
      <c r="K36" s="19"/>
      <c r="L36" s="21"/>
      <c r="M36" s="21"/>
      <c r="N36" s="21"/>
      <c r="O36" s="19">
        <f t="shared" si="13"/>
        <v>0</v>
      </c>
      <c r="P36" s="38"/>
      <c r="Q36" s="23"/>
      <c r="R36" s="24"/>
      <c r="S36" s="105" t="e">
        <f t="shared" si="14"/>
        <v>#DIV/0!</v>
      </c>
      <c r="T36" s="21">
        <f t="shared" si="11"/>
        <v>74.9643545</v>
      </c>
      <c r="U36" s="105"/>
      <c r="V36" s="106">
        <f t="shared" si="12"/>
        <v>145.48585450000002</v>
      </c>
      <c r="W36" s="107" t="e">
        <f t="shared" si="15"/>
        <v>#DIV/0!</v>
      </c>
    </row>
    <row r="37" spans="5:23" ht="28.5" hidden="1" outlineLevel="1">
      <c r="E37" s="42"/>
      <c r="F37" s="44" t="s">
        <v>122</v>
      </c>
      <c r="G37" s="18" t="s">
        <v>126</v>
      </c>
      <c r="H37" s="19"/>
      <c r="I37" s="37"/>
      <c r="J37" s="19"/>
      <c r="K37" s="19"/>
      <c r="L37" s="21"/>
      <c r="M37" s="21"/>
      <c r="N37" s="21"/>
      <c r="O37" s="19">
        <f t="shared" si="13"/>
        <v>0</v>
      </c>
      <c r="P37" s="38"/>
      <c r="Q37" s="23"/>
      <c r="R37" s="24"/>
      <c r="S37" s="105" t="e">
        <f t="shared" si="14"/>
        <v>#DIV/0!</v>
      </c>
      <c r="T37" s="21">
        <f t="shared" si="11"/>
        <v>74.9643545</v>
      </c>
      <c r="U37" s="105"/>
      <c r="V37" s="106">
        <f t="shared" si="12"/>
        <v>145.48585450000002</v>
      </c>
      <c r="W37" s="107" t="e">
        <f t="shared" si="15"/>
        <v>#DIV/0!</v>
      </c>
    </row>
    <row r="38" spans="5:23" ht="14.25" hidden="1" outlineLevel="1">
      <c r="E38" s="42"/>
      <c r="F38" s="44" t="s">
        <v>123</v>
      </c>
      <c r="G38" s="18" t="s">
        <v>125</v>
      </c>
      <c r="H38" s="19"/>
      <c r="I38" s="37"/>
      <c r="J38" s="19"/>
      <c r="K38" s="19"/>
      <c r="L38" s="21"/>
      <c r="M38" s="21"/>
      <c r="N38" s="21"/>
      <c r="O38" s="19">
        <f t="shared" si="13"/>
        <v>0</v>
      </c>
      <c r="P38" s="38"/>
      <c r="Q38" s="23"/>
      <c r="R38" s="24"/>
      <c r="S38" s="105" t="e">
        <f t="shared" si="14"/>
        <v>#DIV/0!</v>
      </c>
      <c r="T38" s="21">
        <f t="shared" si="11"/>
        <v>74.9643545</v>
      </c>
      <c r="U38" s="105"/>
      <c r="V38" s="106">
        <f t="shared" si="12"/>
        <v>145.48585450000002</v>
      </c>
      <c r="W38" s="107" t="e">
        <f t="shared" si="15"/>
        <v>#DIV/0!</v>
      </c>
    </row>
    <row r="39" spans="5:23" ht="19.5" customHeight="1" hidden="1" collapsed="1">
      <c r="E39" s="42"/>
      <c r="F39" s="44" t="s">
        <v>127</v>
      </c>
      <c r="G39" s="17" t="s">
        <v>36</v>
      </c>
      <c r="H39" s="19"/>
      <c r="I39" s="19">
        <f>(I40*I42)+((I40*I45)+(I41*I44*12))</f>
        <v>0</v>
      </c>
      <c r="J39" s="19">
        <f>(J40*J42)+((J40*J45)+(J41*J44*12))</f>
        <v>0</v>
      </c>
      <c r="K39" s="19">
        <f>(K40*K42)+((K40*K45)+(K41*K44*12))</f>
        <v>0</v>
      </c>
      <c r="L39" s="19">
        <f>(L40*L42)+((L40*L45)+(L41*L44*12))</f>
        <v>0</v>
      </c>
      <c r="M39" s="21"/>
      <c r="N39" s="21"/>
      <c r="O39" s="19">
        <f t="shared" si="13"/>
        <v>0</v>
      </c>
      <c r="P39" s="38"/>
      <c r="Q39" s="23"/>
      <c r="R39" s="24"/>
      <c r="S39" s="105" t="e">
        <f t="shared" si="14"/>
        <v>#DIV/0!</v>
      </c>
      <c r="T39" s="21">
        <f t="shared" si="11"/>
        <v>74.9643545</v>
      </c>
      <c r="U39" s="110"/>
      <c r="V39" s="106">
        <f t="shared" si="12"/>
        <v>145.48585450000002</v>
      </c>
      <c r="W39" s="107" t="e">
        <f t="shared" si="15"/>
        <v>#DIV/0!</v>
      </c>
    </row>
    <row r="40" spans="5:23" ht="14.25" hidden="1" outlineLevel="1">
      <c r="E40" s="42"/>
      <c r="F40" s="44" t="s">
        <v>118</v>
      </c>
      <c r="G40" s="18" t="s">
        <v>119</v>
      </c>
      <c r="H40" s="19"/>
      <c r="I40" s="37"/>
      <c r="J40" s="19"/>
      <c r="K40" s="19"/>
      <c r="L40" s="21"/>
      <c r="M40" s="21"/>
      <c r="N40" s="21"/>
      <c r="O40" s="19">
        <f t="shared" si="13"/>
        <v>0</v>
      </c>
      <c r="P40" s="38"/>
      <c r="Q40" s="23"/>
      <c r="R40" s="24"/>
      <c r="S40" s="105" t="e">
        <f t="shared" si="14"/>
        <v>#DIV/0!</v>
      </c>
      <c r="T40" s="21">
        <f t="shared" si="11"/>
        <v>74.9643545</v>
      </c>
      <c r="U40" s="105"/>
      <c r="V40" s="106">
        <f t="shared" si="12"/>
        <v>145.48585450000002</v>
      </c>
      <c r="W40" s="107" t="e">
        <f t="shared" si="15"/>
        <v>#DIV/0!</v>
      </c>
    </row>
    <row r="41" spans="5:23" ht="14.25" hidden="1" outlineLevel="1">
      <c r="E41" s="42"/>
      <c r="F41" s="44" t="s">
        <v>124</v>
      </c>
      <c r="G41" s="18" t="s">
        <v>119</v>
      </c>
      <c r="H41" s="19"/>
      <c r="I41" s="37"/>
      <c r="J41" s="19"/>
      <c r="K41" s="19"/>
      <c r="L41" s="21"/>
      <c r="M41" s="21"/>
      <c r="N41" s="21"/>
      <c r="O41" s="19">
        <f t="shared" si="13"/>
        <v>0</v>
      </c>
      <c r="P41" s="38"/>
      <c r="Q41" s="23"/>
      <c r="R41" s="24"/>
      <c r="S41" s="105" t="e">
        <f t="shared" si="14"/>
        <v>#DIV/0!</v>
      </c>
      <c r="T41" s="21">
        <f t="shared" si="11"/>
        <v>74.9643545</v>
      </c>
      <c r="U41" s="105"/>
      <c r="V41" s="106">
        <f t="shared" si="12"/>
        <v>145.48585450000002</v>
      </c>
      <c r="W41" s="107" t="e">
        <f t="shared" si="15"/>
        <v>#DIV/0!</v>
      </c>
    </row>
    <row r="42" spans="5:23" ht="14.25" hidden="1" outlineLevel="1">
      <c r="E42" s="42"/>
      <c r="F42" s="44" t="s">
        <v>120</v>
      </c>
      <c r="G42" s="18" t="s">
        <v>125</v>
      </c>
      <c r="H42" s="19"/>
      <c r="I42" s="37"/>
      <c r="J42" s="19"/>
      <c r="K42" s="19"/>
      <c r="L42" s="21"/>
      <c r="M42" s="21"/>
      <c r="N42" s="21"/>
      <c r="O42" s="19">
        <f t="shared" si="13"/>
        <v>0</v>
      </c>
      <c r="P42" s="38"/>
      <c r="Q42" s="23"/>
      <c r="R42" s="24"/>
      <c r="S42" s="105" t="e">
        <f t="shared" si="14"/>
        <v>#DIV/0!</v>
      </c>
      <c r="T42" s="21">
        <f t="shared" si="11"/>
        <v>74.9643545</v>
      </c>
      <c r="U42" s="105"/>
      <c r="V42" s="106">
        <f t="shared" si="12"/>
        <v>145.48585450000002</v>
      </c>
      <c r="W42" s="107" t="e">
        <f t="shared" si="15"/>
        <v>#DIV/0!</v>
      </c>
    </row>
    <row r="43" spans="5:23" ht="14.25" hidden="1" outlineLevel="1">
      <c r="E43" s="42"/>
      <c r="F43" s="44" t="s">
        <v>121</v>
      </c>
      <c r="G43" s="18"/>
      <c r="H43" s="19"/>
      <c r="I43" s="37"/>
      <c r="J43" s="19"/>
      <c r="K43" s="19"/>
      <c r="L43" s="21"/>
      <c r="M43" s="21"/>
      <c r="N43" s="21"/>
      <c r="O43" s="19">
        <f t="shared" si="13"/>
        <v>0</v>
      </c>
      <c r="P43" s="38"/>
      <c r="Q43" s="23"/>
      <c r="R43" s="24"/>
      <c r="S43" s="105" t="e">
        <f t="shared" si="14"/>
        <v>#DIV/0!</v>
      </c>
      <c r="T43" s="21">
        <f t="shared" si="11"/>
        <v>74.9643545</v>
      </c>
      <c r="U43" s="105"/>
      <c r="V43" s="106">
        <f t="shared" si="12"/>
        <v>145.48585450000002</v>
      </c>
      <c r="W43" s="107" t="e">
        <f t="shared" si="15"/>
        <v>#DIV/0!</v>
      </c>
    </row>
    <row r="44" spans="5:23" ht="28.5" hidden="1" outlineLevel="1">
      <c r="E44" s="42"/>
      <c r="F44" s="44" t="s">
        <v>122</v>
      </c>
      <c r="G44" s="18" t="s">
        <v>126</v>
      </c>
      <c r="H44" s="19"/>
      <c r="I44" s="37"/>
      <c r="J44" s="19"/>
      <c r="K44" s="19"/>
      <c r="L44" s="21"/>
      <c r="M44" s="21"/>
      <c r="N44" s="21"/>
      <c r="O44" s="19">
        <f t="shared" si="13"/>
        <v>0</v>
      </c>
      <c r="P44" s="38"/>
      <c r="Q44" s="23"/>
      <c r="R44" s="24"/>
      <c r="S44" s="105" t="e">
        <f t="shared" si="14"/>
        <v>#DIV/0!</v>
      </c>
      <c r="T44" s="21">
        <f t="shared" si="11"/>
        <v>74.9643545</v>
      </c>
      <c r="U44" s="105"/>
      <c r="V44" s="106">
        <f t="shared" si="12"/>
        <v>145.48585450000002</v>
      </c>
      <c r="W44" s="107" t="e">
        <f t="shared" si="15"/>
        <v>#DIV/0!</v>
      </c>
    </row>
    <row r="45" spans="5:23" ht="14.25" hidden="1" outlineLevel="1">
      <c r="E45" s="42"/>
      <c r="F45" s="44" t="s">
        <v>123</v>
      </c>
      <c r="G45" s="18" t="s">
        <v>125</v>
      </c>
      <c r="H45" s="19"/>
      <c r="I45" s="37"/>
      <c r="J45" s="19"/>
      <c r="K45" s="19"/>
      <c r="L45" s="21"/>
      <c r="M45" s="21"/>
      <c r="N45" s="21"/>
      <c r="O45" s="19">
        <f t="shared" si="13"/>
        <v>0</v>
      </c>
      <c r="P45" s="38"/>
      <c r="Q45" s="23"/>
      <c r="R45" s="24"/>
      <c r="S45" s="105" t="e">
        <f t="shared" si="14"/>
        <v>#DIV/0!</v>
      </c>
      <c r="T45" s="21">
        <f t="shared" si="11"/>
        <v>74.9643545</v>
      </c>
      <c r="U45" s="105"/>
      <c r="V45" s="106">
        <f t="shared" si="12"/>
        <v>145.48585450000002</v>
      </c>
      <c r="W45" s="107" t="e">
        <f t="shared" si="15"/>
        <v>#DIV/0!</v>
      </c>
    </row>
    <row r="46" spans="5:23" ht="19.5" customHeight="1" hidden="1" collapsed="1">
      <c r="E46" s="42"/>
      <c r="F46" s="44" t="s">
        <v>128</v>
      </c>
      <c r="G46" s="17" t="s">
        <v>36</v>
      </c>
      <c r="H46" s="19"/>
      <c r="I46" s="19">
        <f>(I47*I49)+((I47*I52)+(I48*I51*12))</f>
        <v>0</v>
      </c>
      <c r="J46" s="19">
        <f>(J47*J49)+((J47*J52)+(J48*J51*12))</f>
        <v>0</v>
      </c>
      <c r="K46" s="19">
        <f>(K47*K49)+((K47*K52)+(K48*K51*12))</f>
        <v>0</v>
      </c>
      <c r="L46" s="19">
        <f>(L47*L49)+((L47*L52)+(L48*L51*12))</f>
        <v>0</v>
      </c>
      <c r="M46" s="21"/>
      <c r="N46" s="21"/>
      <c r="O46" s="19">
        <f t="shared" si="13"/>
        <v>0</v>
      </c>
      <c r="P46" s="38"/>
      <c r="Q46" s="23"/>
      <c r="R46" s="24"/>
      <c r="S46" s="105" t="e">
        <f t="shared" si="14"/>
        <v>#DIV/0!</v>
      </c>
      <c r="T46" s="21">
        <f t="shared" si="11"/>
        <v>74.9643545</v>
      </c>
      <c r="U46" s="110"/>
      <c r="V46" s="106">
        <f t="shared" si="12"/>
        <v>145.48585450000002</v>
      </c>
      <c r="W46" s="107" t="e">
        <f t="shared" si="15"/>
        <v>#DIV/0!</v>
      </c>
    </row>
    <row r="47" spans="5:23" ht="14.25" hidden="1" outlineLevel="1">
      <c r="E47" s="42"/>
      <c r="F47" s="44" t="s">
        <v>118</v>
      </c>
      <c r="G47" s="18" t="s">
        <v>119</v>
      </c>
      <c r="H47" s="19"/>
      <c r="I47" s="37"/>
      <c r="J47" s="19"/>
      <c r="K47" s="19"/>
      <c r="L47" s="21"/>
      <c r="M47" s="21"/>
      <c r="N47" s="21"/>
      <c r="O47" s="19">
        <f t="shared" si="13"/>
        <v>0</v>
      </c>
      <c r="P47" s="38"/>
      <c r="Q47" s="23"/>
      <c r="R47" s="24"/>
      <c r="S47" s="105" t="e">
        <f t="shared" si="14"/>
        <v>#DIV/0!</v>
      </c>
      <c r="T47" s="21">
        <f t="shared" si="11"/>
        <v>74.9643545</v>
      </c>
      <c r="U47" s="105"/>
      <c r="V47" s="106">
        <f t="shared" si="12"/>
        <v>145.48585450000002</v>
      </c>
      <c r="W47" s="107" t="e">
        <f t="shared" si="15"/>
        <v>#DIV/0!</v>
      </c>
    </row>
    <row r="48" spans="5:23" ht="14.25" hidden="1" outlineLevel="1">
      <c r="E48" s="42"/>
      <c r="F48" s="44" t="s">
        <v>124</v>
      </c>
      <c r="G48" s="18" t="s">
        <v>119</v>
      </c>
      <c r="H48" s="19"/>
      <c r="I48" s="37"/>
      <c r="J48" s="19"/>
      <c r="K48" s="19"/>
      <c r="L48" s="21"/>
      <c r="M48" s="21"/>
      <c r="N48" s="21"/>
      <c r="O48" s="19">
        <f t="shared" si="13"/>
        <v>0</v>
      </c>
      <c r="P48" s="38"/>
      <c r="Q48" s="23"/>
      <c r="R48" s="24"/>
      <c r="S48" s="105" t="e">
        <f t="shared" si="14"/>
        <v>#DIV/0!</v>
      </c>
      <c r="T48" s="21">
        <f t="shared" si="11"/>
        <v>74.9643545</v>
      </c>
      <c r="U48" s="105"/>
      <c r="V48" s="106">
        <f t="shared" si="12"/>
        <v>145.48585450000002</v>
      </c>
      <c r="W48" s="107" t="e">
        <f t="shared" si="15"/>
        <v>#DIV/0!</v>
      </c>
    </row>
    <row r="49" spans="5:23" ht="14.25" hidden="1" outlineLevel="1">
      <c r="E49" s="42"/>
      <c r="F49" s="44" t="s">
        <v>120</v>
      </c>
      <c r="G49" s="18" t="s">
        <v>125</v>
      </c>
      <c r="H49" s="19"/>
      <c r="I49" s="37"/>
      <c r="J49" s="19"/>
      <c r="K49" s="19"/>
      <c r="L49" s="21"/>
      <c r="M49" s="21"/>
      <c r="N49" s="21"/>
      <c r="O49" s="19">
        <f t="shared" si="13"/>
        <v>0</v>
      </c>
      <c r="P49" s="38"/>
      <c r="Q49" s="23"/>
      <c r="R49" s="24"/>
      <c r="S49" s="105" t="e">
        <f t="shared" si="14"/>
        <v>#DIV/0!</v>
      </c>
      <c r="T49" s="21">
        <f t="shared" si="11"/>
        <v>74.9643545</v>
      </c>
      <c r="U49" s="105"/>
      <c r="V49" s="106">
        <f t="shared" si="12"/>
        <v>145.48585450000002</v>
      </c>
      <c r="W49" s="107" t="e">
        <f t="shared" si="15"/>
        <v>#DIV/0!</v>
      </c>
    </row>
    <row r="50" spans="5:23" ht="14.25" hidden="1" outlineLevel="1">
      <c r="E50" s="42"/>
      <c r="F50" s="44" t="s">
        <v>121</v>
      </c>
      <c r="G50" s="18"/>
      <c r="H50" s="19"/>
      <c r="I50" s="37"/>
      <c r="J50" s="19"/>
      <c r="K50" s="19"/>
      <c r="L50" s="21"/>
      <c r="M50" s="21"/>
      <c r="N50" s="21"/>
      <c r="O50" s="19">
        <f t="shared" si="13"/>
        <v>0</v>
      </c>
      <c r="P50" s="38"/>
      <c r="Q50" s="23"/>
      <c r="R50" s="24"/>
      <c r="S50" s="105" t="e">
        <f t="shared" si="14"/>
        <v>#DIV/0!</v>
      </c>
      <c r="T50" s="21">
        <f t="shared" si="11"/>
        <v>74.9643545</v>
      </c>
      <c r="U50" s="105"/>
      <c r="V50" s="106">
        <f t="shared" si="12"/>
        <v>145.48585450000002</v>
      </c>
      <c r="W50" s="107" t="e">
        <f t="shared" si="15"/>
        <v>#DIV/0!</v>
      </c>
    </row>
    <row r="51" spans="5:23" ht="28.5" hidden="1" outlineLevel="1">
      <c r="E51" s="42"/>
      <c r="F51" s="44" t="s">
        <v>122</v>
      </c>
      <c r="G51" s="18" t="s">
        <v>126</v>
      </c>
      <c r="H51" s="19"/>
      <c r="I51" s="37"/>
      <c r="J51" s="19"/>
      <c r="K51" s="19"/>
      <c r="L51" s="21"/>
      <c r="M51" s="21"/>
      <c r="N51" s="21"/>
      <c r="O51" s="19">
        <f t="shared" si="13"/>
        <v>0</v>
      </c>
      <c r="P51" s="38"/>
      <c r="Q51" s="23"/>
      <c r="R51" s="24"/>
      <c r="S51" s="105" t="e">
        <f t="shared" si="14"/>
        <v>#DIV/0!</v>
      </c>
      <c r="T51" s="21">
        <f t="shared" si="11"/>
        <v>74.9643545</v>
      </c>
      <c r="U51" s="105"/>
      <c r="V51" s="106">
        <f t="shared" si="12"/>
        <v>145.48585450000002</v>
      </c>
      <c r="W51" s="107" t="e">
        <f t="shared" si="15"/>
        <v>#DIV/0!</v>
      </c>
    </row>
    <row r="52" spans="5:23" ht="14.25" hidden="1" outlineLevel="1">
      <c r="E52" s="42"/>
      <c r="F52" s="44" t="s">
        <v>123</v>
      </c>
      <c r="G52" s="18" t="s">
        <v>125</v>
      </c>
      <c r="H52" s="19"/>
      <c r="I52" s="37"/>
      <c r="J52" s="19"/>
      <c r="K52" s="19"/>
      <c r="L52" s="21"/>
      <c r="M52" s="21"/>
      <c r="N52" s="21"/>
      <c r="O52" s="19">
        <f t="shared" si="13"/>
        <v>0</v>
      </c>
      <c r="P52" s="38"/>
      <c r="Q52" s="23"/>
      <c r="R52" s="24"/>
      <c r="S52" s="105" t="e">
        <f t="shared" si="14"/>
        <v>#DIV/0!</v>
      </c>
      <c r="T52" s="21">
        <f t="shared" si="11"/>
        <v>74.9643545</v>
      </c>
      <c r="U52" s="105"/>
      <c r="V52" s="106">
        <f t="shared" si="12"/>
        <v>145.48585450000002</v>
      </c>
      <c r="W52" s="107" t="e">
        <f t="shared" si="15"/>
        <v>#DIV/0!</v>
      </c>
    </row>
    <row r="53" spans="5:23" ht="19.5" customHeight="1" hidden="1" collapsed="1">
      <c r="E53" s="42"/>
      <c r="F53" s="44" t="s">
        <v>129</v>
      </c>
      <c r="G53" s="17" t="s">
        <v>36</v>
      </c>
      <c r="H53" s="19"/>
      <c r="I53" s="19">
        <f>(I54*I56)+((I54*I59)+(I55*I58*12))</f>
        <v>0</v>
      </c>
      <c r="J53" s="19">
        <f>(J54*J56)+((J54*J59)+(J55*J58*12))</f>
        <v>0</v>
      </c>
      <c r="K53" s="19">
        <f>(K54*K56)+((K54*K59)+(K55*K58*12))</f>
        <v>0</v>
      </c>
      <c r="L53" s="19">
        <f>(L54*L56)+((L54*L59)+(L55*L58*12))</f>
        <v>0</v>
      </c>
      <c r="M53" s="21"/>
      <c r="N53" s="21"/>
      <c r="O53" s="19">
        <f t="shared" si="13"/>
        <v>0</v>
      </c>
      <c r="P53" s="38"/>
      <c r="Q53" s="23"/>
      <c r="R53" s="24"/>
      <c r="S53" s="105" t="e">
        <f t="shared" si="14"/>
        <v>#DIV/0!</v>
      </c>
      <c r="T53" s="21">
        <f t="shared" si="11"/>
        <v>74.9643545</v>
      </c>
      <c r="U53" s="110"/>
      <c r="V53" s="106">
        <f t="shared" si="12"/>
        <v>145.48585450000002</v>
      </c>
      <c r="W53" s="107" t="e">
        <f t="shared" si="15"/>
        <v>#DIV/0!</v>
      </c>
    </row>
    <row r="54" spans="5:23" ht="14.25" hidden="1" outlineLevel="1">
      <c r="E54" s="42"/>
      <c r="F54" s="44" t="s">
        <v>118</v>
      </c>
      <c r="G54" s="18" t="s">
        <v>119</v>
      </c>
      <c r="H54" s="19"/>
      <c r="I54" s="37"/>
      <c r="J54" s="19"/>
      <c r="K54" s="19"/>
      <c r="L54" s="21"/>
      <c r="M54" s="21"/>
      <c r="N54" s="21"/>
      <c r="O54" s="19">
        <f t="shared" si="13"/>
        <v>0</v>
      </c>
      <c r="P54" s="38"/>
      <c r="Q54" s="23"/>
      <c r="R54" s="24"/>
      <c r="S54" s="105" t="e">
        <f t="shared" si="14"/>
        <v>#DIV/0!</v>
      </c>
      <c r="T54" s="21">
        <f t="shared" si="11"/>
        <v>74.9643545</v>
      </c>
      <c r="U54" s="105"/>
      <c r="V54" s="106">
        <f t="shared" si="12"/>
        <v>145.48585450000002</v>
      </c>
      <c r="W54" s="107" t="e">
        <f t="shared" si="15"/>
        <v>#DIV/0!</v>
      </c>
    </row>
    <row r="55" spans="5:23" ht="14.25" hidden="1" outlineLevel="1">
      <c r="E55" s="42"/>
      <c r="F55" s="44" t="s">
        <v>124</v>
      </c>
      <c r="G55" s="18" t="s">
        <v>119</v>
      </c>
      <c r="H55" s="19"/>
      <c r="I55" s="37"/>
      <c r="J55" s="19"/>
      <c r="K55" s="19"/>
      <c r="L55" s="21"/>
      <c r="M55" s="21"/>
      <c r="N55" s="21"/>
      <c r="O55" s="19">
        <f t="shared" si="13"/>
        <v>0</v>
      </c>
      <c r="P55" s="38"/>
      <c r="Q55" s="23"/>
      <c r="R55" s="24"/>
      <c r="S55" s="105" t="e">
        <f t="shared" si="14"/>
        <v>#DIV/0!</v>
      </c>
      <c r="T55" s="21">
        <f t="shared" si="11"/>
        <v>74.9643545</v>
      </c>
      <c r="U55" s="105"/>
      <c r="V55" s="106">
        <f t="shared" si="12"/>
        <v>145.48585450000002</v>
      </c>
      <c r="W55" s="107" t="e">
        <f t="shared" si="15"/>
        <v>#DIV/0!</v>
      </c>
    </row>
    <row r="56" spans="5:23" ht="14.25" hidden="1" outlineLevel="1">
      <c r="E56" s="42"/>
      <c r="F56" s="44" t="s">
        <v>120</v>
      </c>
      <c r="G56" s="18" t="s">
        <v>125</v>
      </c>
      <c r="H56" s="19"/>
      <c r="I56" s="37"/>
      <c r="J56" s="19"/>
      <c r="K56" s="19"/>
      <c r="L56" s="21"/>
      <c r="M56" s="21"/>
      <c r="N56" s="21"/>
      <c r="O56" s="19">
        <f t="shared" si="13"/>
        <v>0</v>
      </c>
      <c r="P56" s="38"/>
      <c r="Q56" s="23"/>
      <c r="R56" s="24"/>
      <c r="S56" s="105" t="e">
        <f t="shared" si="14"/>
        <v>#DIV/0!</v>
      </c>
      <c r="T56" s="21">
        <f t="shared" si="11"/>
        <v>74.9643545</v>
      </c>
      <c r="U56" s="105"/>
      <c r="V56" s="106">
        <f t="shared" si="12"/>
        <v>145.48585450000002</v>
      </c>
      <c r="W56" s="107" t="e">
        <f t="shared" si="15"/>
        <v>#DIV/0!</v>
      </c>
    </row>
    <row r="57" spans="5:23" ht="14.25" hidden="1" outlineLevel="1">
      <c r="E57" s="42"/>
      <c r="F57" s="44" t="s">
        <v>121</v>
      </c>
      <c r="G57" s="18"/>
      <c r="H57" s="19"/>
      <c r="I57" s="37"/>
      <c r="J57" s="19"/>
      <c r="K57" s="19"/>
      <c r="L57" s="21"/>
      <c r="M57" s="21"/>
      <c r="N57" s="21"/>
      <c r="O57" s="19">
        <f t="shared" si="13"/>
        <v>0</v>
      </c>
      <c r="P57" s="38"/>
      <c r="Q57" s="23"/>
      <c r="R57" s="24"/>
      <c r="S57" s="105" t="e">
        <f t="shared" si="14"/>
        <v>#DIV/0!</v>
      </c>
      <c r="T57" s="21">
        <f t="shared" si="11"/>
        <v>74.9643545</v>
      </c>
      <c r="U57" s="105"/>
      <c r="V57" s="106">
        <f t="shared" si="12"/>
        <v>145.48585450000002</v>
      </c>
      <c r="W57" s="107" t="e">
        <f t="shared" si="15"/>
        <v>#DIV/0!</v>
      </c>
    </row>
    <row r="58" spans="5:23" ht="28.5" hidden="1" outlineLevel="1">
      <c r="E58" s="42"/>
      <c r="F58" s="44" t="s">
        <v>122</v>
      </c>
      <c r="G58" s="18" t="s">
        <v>126</v>
      </c>
      <c r="H58" s="19"/>
      <c r="I58" s="37"/>
      <c r="J58" s="19"/>
      <c r="K58" s="19"/>
      <c r="L58" s="21"/>
      <c r="M58" s="21"/>
      <c r="N58" s="21"/>
      <c r="O58" s="19">
        <f t="shared" si="13"/>
        <v>0</v>
      </c>
      <c r="P58" s="38"/>
      <c r="Q58" s="23"/>
      <c r="R58" s="24"/>
      <c r="S58" s="105" t="e">
        <f t="shared" si="14"/>
        <v>#DIV/0!</v>
      </c>
      <c r="T58" s="21">
        <f t="shared" si="11"/>
        <v>74.9643545</v>
      </c>
      <c r="U58" s="105"/>
      <c r="V58" s="106">
        <f t="shared" si="12"/>
        <v>145.48585450000002</v>
      </c>
      <c r="W58" s="107" t="e">
        <f t="shared" si="15"/>
        <v>#DIV/0!</v>
      </c>
    </row>
    <row r="59" spans="5:23" ht="14.25" hidden="1" outlineLevel="1">
      <c r="E59" s="42"/>
      <c r="F59" s="44" t="s">
        <v>123</v>
      </c>
      <c r="G59" s="18" t="s">
        <v>125</v>
      </c>
      <c r="H59" s="19"/>
      <c r="I59" s="37"/>
      <c r="J59" s="19"/>
      <c r="K59" s="19"/>
      <c r="L59" s="21"/>
      <c r="M59" s="21"/>
      <c r="N59" s="21"/>
      <c r="O59" s="19">
        <f t="shared" si="13"/>
        <v>0</v>
      </c>
      <c r="P59" s="38"/>
      <c r="Q59" s="23"/>
      <c r="R59" s="24"/>
      <c r="S59" s="105" t="e">
        <f t="shared" si="14"/>
        <v>#DIV/0!</v>
      </c>
      <c r="T59" s="21">
        <f t="shared" si="11"/>
        <v>74.9643545</v>
      </c>
      <c r="U59" s="105"/>
      <c r="V59" s="106">
        <f t="shared" si="12"/>
        <v>145.48585450000002</v>
      </c>
      <c r="W59" s="107" t="e">
        <f t="shared" si="15"/>
        <v>#DIV/0!</v>
      </c>
    </row>
    <row r="60" spans="5:23" ht="35.25" customHeight="1">
      <c r="E60" s="42" t="s">
        <v>37</v>
      </c>
      <c r="F60" s="43" t="s">
        <v>38</v>
      </c>
      <c r="G60" s="45" t="s">
        <v>36</v>
      </c>
      <c r="H60" s="19"/>
      <c r="I60" s="37">
        <v>66.7555</v>
      </c>
      <c r="J60" s="19">
        <v>164.81807999999998</v>
      </c>
      <c r="K60" s="19">
        <v>50.4</v>
      </c>
      <c r="L60" s="19">
        <v>50.40444</v>
      </c>
      <c r="M60" s="21">
        <f>$I60/$I$22*$M$22</f>
        <v>30.688986805555555</v>
      </c>
      <c r="N60" s="21">
        <f>O60/$O$22*$N$22</f>
        <v>34.788251519999996</v>
      </c>
      <c r="O60" s="19">
        <f>O61*O63*12/1000</f>
        <v>69.57650303999999</v>
      </c>
      <c r="P60" s="38">
        <f>M60+N60</f>
        <v>65.47723832555555</v>
      </c>
      <c r="Q60" s="23">
        <f>IF(O87=0,0,O60/O87*100)</f>
        <v>10.691336492863773</v>
      </c>
      <c r="R60" s="24">
        <f t="shared" si="9"/>
        <v>19.17206303999999</v>
      </c>
      <c r="S60" s="105">
        <f>N60</f>
        <v>34.788251519999996</v>
      </c>
      <c r="T60" s="21">
        <f>V60/$V$22*$T$22</f>
        <v>36.562452347519994</v>
      </c>
      <c r="U60" s="105"/>
      <c r="V60" s="106">
        <f>O60*1.051</f>
        <v>73.12490469503999</v>
      </c>
      <c r="W60" s="107">
        <f t="shared" si="15"/>
        <v>71.35070386752</v>
      </c>
    </row>
    <row r="61" spans="5:23" ht="19.5" customHeight="1">
      <c r="E61" s="42"/>
      <c r="F61" s="46" t="s">
        <v>39</v>
      </c>
      <c r="G61" s="45" t="s">
        <v>40</v>
      </c>
      <c r="H61" s="19"/>
      <c r="I61" s="37">
        <v>1</v>
      </c>
      <c r="J61" s="19">
        <v>2</v>
      </c>
      <c r="K61" s="19">
        <v>1</v>
      </c>
      <c r="L61" s="19">
        <v>1</v>
      </c>
      <c r="M61" s="19">
        <f>I61</f>
        <v>1</v>
      </c>
      <c r="N61" s="19">
        <f>O61</f>
        <v>1</v>
      </c>
      <c r="O61" s="19">
        <v>1</v>
      </c>
      <c r="P61" s="38"/>
      <c r="Q61" s="23"/>
      <c r="R61" s="24">
        <f t="shared" si="9"/>
        <v>0</v>
      </c>
      <c r="S61" s="105">
        <v>1</v>
      </c>
      <c r="T61" s="21">
        <v>1</v>
      </c>
      <c r="U61" s="105"/>
      <c r="V61" s="106">
        <v>1</v>
      </c>
      <c r="W61" s="107"/>
    </row>
    <row r="62" spans="5:23" ht="19.5" customHeight="1" hidden="1">
      <c r="E62" s="42"/>
      <c r="F62" s="44" t="s">
        <v>41</v>
      </c>
      <c r="G62" s="45" t="s">
        <v>42</v>
      </c>
      <c r="H62" s="19"/>
      <c r="I62" s="37">
        <v>2891</v>
      </c>
      <c r="J62" s="19">
        <v>3320</v>
      </c>
      <c r="K62" s="19">
        <v>3320</v>
      </c>
      <c r="L62" s="19">
        <v>3400</v>
      </c>
      <c r="M62" s="19"/>
      <c r="N62" s="19"/>
      <c r="O62" s="19">
        <f t="shared" si="13"/>
        <v>3400</v>
      </c>
      <c r="P62" s="38">
        <f>M62+N62</f>
        <v>0</v>
      </c>
      <c r="Q62" s="23"/>
      <c r="R62" s="24">
        <f t="shared" si="9"/>
        <v>0</v>
      </c>
      <c r="S62" s="105"/>
      <c r="T62" s="21">
        <f t="shared" si="11"/>
        <v>74.9643545</v>
      </c>
      <c r="U62" s="105"/>
      <c r="V62" s="106">
        <f t="shared" si="12"/>
        <v>0</v>
      </c>
      <c r="W62" s="107"/>
    </row>
    <row r="63" spans="5:23" ht="19.5" customHeight="1">
      <c r="E63" s="42"/>
      <c r="F63" s="46" t="s">
        <v>43</v>
      </c>
      <c r="G63" s="45" t="s">
        <v>42</v>
      </c>
      <c r="H63" s="19"/>
      <c r="I63" s="19">
        <v>5563</v>
      </c>
      <c r="J63" s="19">
        <v>9156.56</v>
      </c>
      <c r="K63" s="19">
        <v>4200</v>
      </c>
      <c r="L63" s="19">
        <v>4200</v>
      </c>
      <c r="M63" s="19">
        <f>I63</f>
        <v>5563</v>
      </c>
      <c r="N63" s="19">
        <f>O63</f>
        <v>5798.04192</v>
      </c>
      <c r="O63" s="19">
        <f>5490.57*1.056</f>
        <v>5798.04192</v>
      </c>
      <c r="P63" s="38"/>
      <c r="Q63" s="23"/>
      <c r="R63" s="24">
        <f t="shared" si="9"/>
        <v>1598.0419199999997</v>
      </c>
      <c r="S63" s="105">
        <f>O63</f>
        <v>5798.04192</v>
      </c>
      <c r="T63" s="21">
        <f>V63</f>
        <v>6070.5498902399995</v>
      </c>
      <c r="U63" s="105"/>
      <c r="V63" s="106">
        <f>O63*1.047</f>
        <v>6070.5498902399995</v>
      </c>
      <c r="W63" s="107"/>
    </row>
    <row r="64" spans="5:23" ht="19.5" customHeight="1">
      <c r="E64" s="42" t="s">
        <v>44</v>
      </c>
      <c r="F64" s="43" t="s">
        <v>45</v>
      </c>
      <c r="G64" s="45" t="s">
        <v>36</v>
      </c>
      <c r="H64" s="19"/>
      <c r="I64" s="37">
        <f>I60*0.302</f>
        <v>20.160161</v>
      </c>
      <c r="J64" s="19">
        <v>49.775060159999995</v>
      </c>
      <c r="K64" s="19">
        <f>K60*0.302</f>
        <v>15.220799999999999</v>
      </c>
      <c r="L64" s="19">
        <f>L60*0.302</f>
        <v>15.22214088</v>
      </c>
      <c r="M64" s="21">
        <f>$I64/$I$22*$M$22</f>
        <v>9.268074015277778</v>
      </c>
      <c r="N64" s="21">
        <f>O64/$O$22*$N$22</f>
        <v>10.506051959039999</v>
      </c>
      <c r="O64" s="19">
        <f>O60*0.302</f>
        <v>21.012103918079998</v>
      </c>
      <c r="P64" s="38">
        <f>M64+N64</f>
        <v>19.774125974317776</v>
      </c>
      <c r="Q64" s="23">
        <f>IF(O87=0,0,O64/O87*100)</f>
        <v>3.228783620844859</v>
      </c>
      <c r="R64" s="24">
        <f t="shared" si="9"/>
        <v>5.789963038079998</v>
      </c>
      <c r="S64" s="105">
        <f>S60*0.302</f>
        <v>10.506051959039999</v>
      </c>
      <c r="T64" s="21">
        <f t="shared" si="11"/>
        <v>11.041860608951037</v>
      </c>
      <c r="U64" s="105"/>
      <c r="V64" s="106">
        <f>V60*0.302</f>
        <v>22.083721217902074</v>
      </c>
      <c r="W64" s="107">
        <f t="shared" si="15"/>
        <v>21.547912567991034</v>
      </c>
    </row>
    <row r="65" spans="5:23" ht="29.25" customHeight="1">
      <c r="E65" s="42" t="s">
        <v>46</v>
      </c>
      <c r="F65" s="43" t="s">
        <v>47</v>
      </c>
      <c r="G65" s="45" t="s">
        <v>36</v>
      </c>
      <c r="H65" s="47"/>
      <c r="I65" s="37">
        <v>0</v>
      </c>
      <c r="J65" s="47">
        <v>17</v>
      </c>
      <c r="K65" s="19">
        <v>0</v>
      </c>
      <c r="L65" s="21">
        <v>0</v>
      </c>
      <c r="M65" s="21">
        <f>$I65/$I$22*$M$22</f>
        <v>0</v>
      </c>
      <c r="N65" s="21">
        <f>O65/$O$22*$N$22</f>
        <v>0</v>
      </c>
      <c r="O65" s="19">
        <f>I65*1.048</f>
        <v>0</v>
      </c>
      <c r="P65" s="38">
        <f aca="true" t="shared" si="16" ref="P65:P82">M65+N65</f>
        <v>0</v>
      </c>
      <c r="Q65" s="23">
        <f>IF(O87=0,0,O65/O87*100)</f>
        <v>0</v>
      </c>
      <c r="R65" s="24">
        <f t="shared" si="9"/>
        <v>0</v>
      </c>
      <c r="S65" s="105">
        <f>N65</f>
        <v>0</v>
      </c>
      <c r="T65" s="21">
        <f>V65/$V$22*$T$22</f>
        <v>0</v>
      </c>
      <c r="U65" s="105"/>
      <c r="V65" s="106">
        <f>O65*1.052</f>
        <v>0</v>
      </c>
      <c r="W65" s="107">
        <f t="shared" si="15"/>
        <v>0</v>
      </c>
    </row>
    <row r="66" spans="5:23" ht="33" customHeight="1" hidden="1">
      <c r="E66" s="42" t="s">
        <v>48</v>
      </c>
      <c r="F66" s="44" t="s">
        <v>49</v>
      </c>
      <c r="G66" s="45" t="s">
        <v>36</v>
      </c>
      <c r="H66" s="47"/>
      <c r="I66" s="37">
        <v>0</v>
      </c>
      <c r="J66" s="47"/>
      <c r="K66" s="19">
        <v>0</v>
      </c>
      <c r="L66" s="21">
        <v>0</v>
      </c>
      <c r="M66" s="21">
        <f>$I66/$I$22*$M$22</f>
        <v>0</v>
      </c>
      <c r="N66" s="21">
        <f>O66/$O$22*$N$22</f>
        <v>0</v>
      </c>
      <c r="O66" s="19">
        <f t="shared" si="13"/>
        <v>0</v>
      </c>
      <c r="P66" s="38">
        <f t="shared" si="16"/>
        <v>0</v>
      </c>
      <c r="Q66" s="23"/>
      <c r="R66" s="24">
        <f t="shared" si="9"/>
        <v>0</v>
      </c>
      <c r="S66" s="105" t="e">
        <f>Q66/$U$22*$R$22</f>
        <v>#DIV/0!</v>
      </c>
      <c r="T66" s="21">
        <f aca="true" t="shared" si="17" ref="T66:T82">V66/$V$22*$T$22</f>
        <v>41.048514000000004</v>
      </c>
      <c r="U66" s="105"/>
      <c r="V66" s="106">
        <f t="shared" si="12"/>
        <v>145.48585450000002</v>
      </c>
      <c r="W66" s="107" t="e">
        <f t="shared" si="15"/>
        <v>#DIV/0!</v>
      </c>
    </row>
    <row r="67" spans="5:23" ht="19.5" customHeight="1" hidden="1">
      <c r="E67" s="42" t="s">
        <v>50</v>
      </c>
      <c r="F67" s="44" t="s">
        <v>51</v>
      </c>
      <c r="G67" s="45" t="s">
        <v>36</v>
      </c>
      <c r="H67" s="19"/>
      <c r="I67" s="28">
        <v>0</v>
      </c>
      <c r="J67" s="19">
        <v>0</v>
      </c>
      <c r="K67" s="19">
        <v>0</v>
      </c>
      <c r="L67" s="19">
        <v>0</v>
      </c>
      <c r="M67" s="19"/>
      <c r="N67" s="19"/>
      <c r="O67" s="19">
        <f t="shared" si="13"/>
        <v>0</v>
      </c>
      <c r="P67" s="38">
        <f t="shared" si="16"/>
        <v>0</v>
      </c>
      <c r="Q67" s="23"/>
      <c r="R67" s="24">
        <f t="shared" si="9"/>
        <v>0</v>
      </c>
      <c r="S67" s="105" t="e">
        <f>Q67/$U$22*$R$22</f>
        <v>#DIV/0!</v>
      </c>
      <c r="T67" s="21">
        <f t="shared" si="17"/>
        <v>41.048514000000004</v>
      </c>
      <c r="U67" s="105"/>
      <c r="V67" s="106">
        <f t="shared" si="12"/>
        <v>145.48585450000002</v>
      </c>
      <c r="W67" s="107" t="e">
        <f t="shared" si="15"/>
        <v>#DIV/0!</v>
      </c>
    </row>
    <row r="68" spans="5:23" ht="19.5" customHeight="1" hidden="1">
      <c r="E68" s="42"/>
      <c r="F68" s="46" t="s">
        <v>52</v>
      </c>
      <c r="G68" s="45" t="s">
        <v>40</v>
      </c>
      <c r="H68" s="19"/>
      <c r="I68" s="37">
        <v>0</v>
      </c>
      <c r="J68" s="19">
        <v>0</v>
      </c>
      <c r="K68" s="19">
        <v>0</v>
      </c>
      <c r="L68" s="19">
        <v>0</v>
      </c>
      <c r="M68" s="19"/>
      <c r="N68" s="19"/>
      <c r="O68" s="19">
        <f t="shared" si="13"/>
        <v>0</v>
      </c>
      <c r="P68" s="38">
        <f t="shared" si="16"/>
        <v>0</v>
      </c>
      <c r="Q68" s="23"/>
      <c r="R68" s="24">
        <f t="shared" si="9"/>
        <v>0</v>
      </c>
      <c r="S68" s="105" t="e">
        <f>Q68/$U$22*$R$22</f>
        <v>#DIV/0!</v>
      </c>
      <c r="T68" s="21">
        <f t="shared" si="17"/>
        <v>41.048514000000004</v>
      </c>
      <c r="U68" s="105"/>
      <c r="V68" s="106">
        <f t="shared" si="12"/>
        <v>145.48585450000002</v>
      </c>
      <c r="W68" s="107" t="e">
        <f t="shared" si="15"/>
        <v>#DIV/0!</v>
      </c>
    </row>
    <row r="69" spans="5:23" ht="19.5" customHeight="1" hidden="1">
      <c r="E69" s="42"/>
      <c r="F69" s="46" t="s">
        <v>53</v>
      </c>
      <c r="G69" s="45" t="s">
        <v>42</v>
      </c>
      <c r="H69" s="19"/>
      <c r="I69" s="37">
        <v>0</v>
      </c>
      <c r="J69" s="19">
        <v>0</v>
      </c>
      <c r="K69" s="19">
        <v>0</v>
      </c>
      <c r="L69" s="19">
        <v>0</v>
      </c>
      <c r="M69" s="19"/>
      <c r="N69" s="19"/>
      <c r="O69" s="19">
        <f t="shared" si="13"/>
        <v>0</v>
      </c>
      <c r="P69" s="38">
        <f t="shared" si="16"/>
        <v>0</v>
      </c>
      <c r="Q69" s="23"/>
      <c r="R69" s="24">
        <f t="shared" si="9"/>
        <v>0</v>
      </c>
      <c r="S69" s="105" t="e">
        <f>Q69/$U$22*$R$22</f>
        <v>#DIV/0!</v>
      </c>
      <c r="T69" s="21">
        <f t="shared" si="17"/>
        <v>41.048514000000004</v>
      </c>
      <c r="U69" s="105"/>
      <c r="V69" s="106">
        <f t="shared" si="12"/>
        <v>145.48585450000002</v>
      </c>
      <c r="W69" s="107" t="e">
        <f t="shared" si="15"/>
        <v>#DIV/0!</v>
      </c>
    </row>
    <row r="70" spans="5:23" ht="19.5" customHeight="1" hidden="1">
      <c r="E70" s="42"/>
      <c r="F70" s="44" t="s">
        <v>54</v>
      </c>
      <c r="G70" s="45" t="s">
        <v>36</v>
      </c>
      <c r="H70" s="19"/>
      <c r="I70" s="37">
        <v>0</v>
      </c>
      <c r="J70" s="19">
        <v>0</v>
      </c>
      <c r="K70" s="19">
        <v>0</v>
      </c>
      <c r="L70" s="19">
        <v>0</v>
      </c>
      <c r="M70" s="19"/>
      <c r="N70" s="19"/>
      <c r="O70" s="19">
        <f t="shared" si="13"/>
        <v>0</v>
      </c>
      <c r="P70" s="38">
        <f t="shared" si="16"/>
        <v>0</v>
      </c>
      <c r="Q70" s="23"/>
      <c r="R70" s="24">
        <f t="shared" si="9"/>
        <v>0</v>
      </c>
      <c r="S70" s="105" t="e">
        <f>Q70/$U$22*$R$22</f>
        <v>#DIV/0!</v>
      </c>
      <c r="T70" s="21">
        <f t="shared" si="17"/>
        <v>41.048514000000004</v>
      </c>
      <c r="U70" s="105"/>
      <c r="V70" s="106">
        <f t="shared" si="12"/>
        <v>145.48585450000002</v>
      </c>
      <c r="W70" s="107" t="e">
        <f t="shared" si="15"/>
        <v>#DIV/0!</v>
      </c>
    </row>
    <row r="71" spans="5:23" ht="35.25" customHeight="1">
      <c r="E71" s="42" t="s">
        <v>55</v>
      </c>
      <c r="F71" s="43" t="s">
        <v>56</v>
      </c>
      <c r="G71" s="45" t="s">
        <v>36</v>
      </c>
      <c r="H71" s="19"/>
      <c r="I71" s="37">
        <v>0</v>
      </c>
      <c r="J71" s="19">
        <v>0</v>
      </c>
      <c r="K71" s="19">
        <v>22.94</v>
      </c>
      <c r="L71" s="21">
        <v>45.004455</v>
      </c>
      <c r="M71" s="21">
        <f aca="true" t="shared" si="18" ref="M71:M77">$I71/$I$22*$M$22</f>
        <v>0</v>
      </c>
      <c r="N71" s="21">
        <f aca="true" t="shared" si="19" ref="N71:N77">O71/$O$22*$N$22</f>
        <v>0</v>
      </c>
      <c r="O71" s="19">
        <f>I71*1.048</f>
        <v>0</v>
      </c>
      <c r="P71" s="38">
        <f t="shared" si="16"/>
        <v>0</v>
      </c>
      <c r="Q71" s="23">
        <f>IF(O87=0,0,O71/O87*100)</f>
        <v>0</v>
      </c>
      <c r="R71" s="24">
        <f t="shared" si="9"/>
        <v>-45.004455</v>
      </c>
      <c r="S71" s="105">
        <f>N71</f>
        <v>0</v>
      </c>
      <c r="T71" s="21">
        <f>V71/V22*T22</f>
        <v>0</v>
      </c>
      <c r="U71" s="105"/>
      <c r="V71" s="106">
        <f>O71*1.052</f>
        <v>0</v>
      </c>
      <c r="W71" s="107">
        <f>S71+T71</f>
        <v>0</v>
      </c>
    </row>
    <row r="72" spans="5:23" ht="31.5" customHeight="1">
      <c r="E72" s="42" t="s">
        <v>57</v>
      </c>
      <c r="F72" s="43" t="s">
        <v>58</v>
      </c>
      <c r="G72" s="45" t="s">
        <v>36</v>
      </c>
      <c r="H72" s="19"/>
      <c r="I72" s="37">
        <v>0</v>
      </c>
      <c r="J72" s="19">
        <v>0</v>
      </c>
      <c r="K72" s="19">
        <v>0</v>
      </c>
      <c r="L72" s="19">
        <v>0</v>
      </c>
      <c r="M72" s="21">
        <f>$I72/$I$22*$M$22</f>
        <v>0</v>
      </c>
      <c r="N72" s="21">
        <f t="shared" si="19"/>
        <v>0</v>
      </c>
      <c r="O72" s="19">
        <v>0</v>
      </c>
      <c r="P72" s="38">
        <f t="shared" si="16"/>
        <v>0</v>
      </c>
      <c r="Q72" s="31">
        <f>IF(O87=0,0,O72/O87*100)</f>
        <v>0</v>
      </c>
      <c r="R72" s="32">
        <f t="shared" si="9"/>
        <v>0</v>
      </c>
      <c r="S72" s="105">
        <v>0</v>
      </c>
      <c r="T72" s="21">
        <v>0</v>
      </c>
      <c r="U72" s="105"/>
      <c r="V72" s="106">
        <f t="shared" si="12"/>
        <v>0</v>
      </c>
      <c r="W72" s="107">
        <f t="shared" si="15"/>
        <v>0</v>
      </c>
    </row>
    <row r="73" spans="5:23" ht="19.5" customHeight="1">
      <c r="E73" s="42" t="s">
        <v>59</v>
      </c>
      <c r="F73" s="43" t="s">
        <v>60</v>
      </c>
      <c r="G73" s="45" t="s">
        <v>36</v>
      </c>
      <c r="H73" s="19"/>
      <c r="I73" s="37">
        <v>0</v>
      </c>
      <c r="J73" s="19">
        <v>0</v>
      </c>
      <c r="K73" s="19">
        <v>0</v>
      </c>
      <c r="L73" s="19">
        <v>0</v>
      </c>
      <c r="M73" s="21">
        <f t="shared" si="18"/>
        <v>0</v>
      </c>
      <c r="N73" s="21">
        <f t="shared" si="19"/>
        <v>0</v>
      </c>
      <c r="O73" s="19">
        <f t="shared" si="13"/>
        <v>0</v>
      </c>
      <c r="P73" s="38">
        <f t="shared" si="16"/>
        <v>0</v>
      </c>
      <c r="Q73" s="31">
        <f>IF(O87=0,0,O73/O87*100)</f>
        <v>0</v>
      </c>
      <c r="R73" s="32">
        <f t="shared" si="9"/>
        <v>0</v>
      </c>
      <c r="S73" s="105">
        <v>0</v>
      </c>
      <c r="T73" s="21">
        <v>0</v>
      </c>
      <c r="U73" s="105"/>
      <c r="V73" s="106">
        <f t="shared" si="12"/>
        <v>0</v>
      </c>
      <c r="W73" s="107">
        <f t="shared" si="15"/>
        <v>0</v>
      </c>
    </row>
    <row r="74" spans="5:23" ht="19.5" customHeight="1">
      <c r="E74" s="42" t="s">
        <v>61</v>
      </c>
      <c r="F74" s="48" t="s">
        <v>62</v>
      </c>
      <c r="G74" s="45" t="s">
        <v>36</v>
      </c>
      <c r="H74" s="19"/>
      <c r="I74" s="37">
        <v>0</v>
      </c>
      <c r="J74" s="19">
        <v>0</v>
      </c>
      <c r="K74" s="19">
        <v>0</v>
      </c>
      <c r="L74" s="19">
        <v>0</v>
      </c>
      <c r="M74" s="21">
        <f t="shared" si="18"/>
        <v>0</v>
      </c>
      <c r="N74" s="21">
        <f t="shared" si="19"/>
        <v>0</v>
      </c>
      <c r="O74" s="19">
        <f t="shared" si="13"/>
        <v>0</v>
      </c>
      <c r="P74" s="38">
        <f t="shared" si="16"/>
        <v>0</v>
      </c>
      <c r="Q74" s="31">
        <f>IF(O87=0,0,O74/O87*100)</f>
        <v>0</v>
      </c>
      <c r="R74" s="32">
        <f t="shared" si="9"/>
        <v>0</v>
      </c>
      <c r="S74" s="105">
        <v>0</v>
      </c>
      <c r="T74" s="21">
        <v>0</v>
      </c>
      <c r="U74" s="105"/>
      <c r="V74" s="106">
        <f t="shared" si="12"/>
        <v>0</v>
      </c>
      <c r="W74" s="107">
        <f t="shared" si="15"/>
        <v>0</v>
      </c>
    </row>
    <row r="75" spans="5:23" ht="19.5" customHeight="1">
      <c r="E75" s="42" t="s">
        <v>63</v>
      </c>
      <c r="F75" s="43" t="s">
        <v>64</v>
      </c>
      <c r="G75" s="17" t="s">
        <v>36</v>
      </c>
      <c r="H75" s="19"/>
      <c r="I75" s="37">
        <v>0</v>
      </c>
      <c r="J75" s="19">
        <v>0</v>
      </c>
      <c r="K75" s="19">
        <v>0</v>
      </c>
      <c r="L75" s="19">
        <v>0</v>
      </c>
      <c r="M75" s="21">
        <f t="shared" si="18"/>
        <v>0</v>
      </c>
      <c r="N75" s="21">
        <f t="shared" si="19"/>
        <v>0</v>
      </c>
      <c r="O75" s="19">
        <f t="shared" si="13"/>
        <v>0</v>
      </c>
      <c r="P75" s="38">
        <f t="shared" si="16"/>
        <v>0</v>
      </c>
      <c r="Q75" s="31">
        <f>IF(O87=0,0,O75/O87*100)</f>
        <v>0</v>
      </c>
      <c r="R75" s="32">
        <f t="shared" si="9"/>
        <v>0</v>
      </c>
      <c r="S75" s="105">
        <v>0</v>
      </c>
      <c r="T75" s="21">
        <v>0</v>
      </c>
      <c r="U75" s="105"/>
      <c r="V75" s="106">
        <f t="shared" si="12"/>
        <v>0</v>
      </c>
      <c r="W75" s="107">
        <f t="shared" si="15"/>
        <v>0</v>
      </c>
    </row>
    <row r="76" spans="5:23" ht="19.5" customHeight="1">
      <c r="E76" s="42" t="s">
        <v>65</v>
      </c>
      <c r="F76" s="43" t="s">
        <v>66</v>
      </c>
      <c r="G76" s="45" t="s">
        <v>36</v>
      </c>
      <c r="H76" s="19"/>
      <c r="I76" s="37">
        <v>12.96</v>
      </c>
      <c r="J76" s="19">
        <v>2.7</v>
      </c>
      <c r="K76" s="19">
        <v>12.09</v>
      </c>
      <c r="L76" s="19">
        <v>16</v>
      </c>
      <c r="M76" s="21">
        <f t="shared" si="18"/>
        <v>5.958000000000001</v>
      </c>
      <c r="N76" s="21">
        <f t="shared" si="19"/>
        <v>2.023</v>
      </c>
      <c r="O76" s="19">
        <v>4.046</v>
      </c>
      <c r="P76" s="38">
        <f t="shared" si="16"/>
        <v>7.981000000000002</v>
      </c>
      <c r="Q76" s="31">
        <f>IF(O87=0,0,O76/O87*100)</f>
        <v>0.6217206321113609</v>
      </c>
      <c r="R76" s="32">
        <f t="shared" si="9"/>
        <v>-11.954</v>
      </c>
      <c r="S76" s="105">
        <f aca="true" t="shared" si="20" ref="S76:S82">N76</f>
        <v>2.023</v>
      </c>
      <c r="T76" s="21">
        <f t="shared" si="17"/>
        <v>2.025</v>
      </c>
      <c r="U76" s="105"/>
      <c r="V76" s="106">
        <v>4.05</v>
      </c>
      <c r="W76" s="107">
        <f t="shared" si="15"/>
        <v>4.048</v>
      </c>
    </row>
    <row r="77" spans="5:23" ht="19.5" customHeight="1">
      <c r="E77" s="42" t="s">
        <v>67</v>
      </c>
      <c r="F77" s="43" t="s">
        <v>68</v>
      </c>
      <c r="G77" s="45" t="s">
        <v>36</v>
      </c>
      <c r="H77" s="19"/>
      <c r="I77" s="37">
        <v>0</v>
      </c>
      <c r="J77" s="19">
        <v>141.9151432</v>
      </c>
      <c r="K77" s="19">
        <v>0</v>
      </c>
      <c r="L77" s="19">
        <v>0</v>
      </c>
      <c r="M77" s="21">
        <f t="shared" si="18"/>
        <v>0</v>
      </c>
      <c r="N77" s="21">
        <f t="shared" si="19"/>
        <v>0</v>
      </c>
      <c r="O77" s="19">
        <f>I77*1.052</f>
        <v>0</v>
      </c>
      <c r="P77" s="38">
        <f t="shared" si="16"/>
        <v>0</v>
      </c>
      <c r="Q77" s="31">
        <f>IF(O87=0,0,O77/O87*100)</f>
        <v>0</v>
      </c>
      <c r="R77" s="32">
        <f t="shared" si="9"/>
        <v>0</v>
      </c>
      <c r="S77" s="105">
        <f t="shared" si="20"/>
        <v>0</v>
      </c>
      <c r="T77" s="21">
        <f t="shared" si="17"/>
        <v>0</v>
      </c>
      <c r="U77" s="105"/>
      <c r="V77" s="106">
        <f>O77*1.0495</f>
        <v>0</v>
      </c>
      <c r="W77" s="107">
        <f t="shared" si="15"/>
        <v>0</v>
      </c>
    </row>
    <row r="78" spans="5:23" ht="19.5" customHeight="1" hidden="1">
      <c r="E78" s="42"/>
      <c r="F78" s="44" t="s">
        <v>69</v>
      </c>
      <c r="G78" s="45" t="s">
        <v>36</v>
      </c>
      <c r="H78" s="19"/>
      <c r="I78" s="28">
        <v>20.12175</v>
      </c>
      <c r="J78" s="19">
        <v>17.031599999999997</v>
      </c>
      <c r="K78" s="19">
        <v>22.41</v>
      </c>
      <c r="L78" s="19">
        <v>23.256</v>
      </c>
      <c r="M78" s="19"/>
      <c r="N78" s="19"/>
      <c r="O78" s="19">
        <f>I78*1.052</f>
        <v>21.168081</v>
      </c>
      <c r="P78" s="38">
        <f t="shared" si="16"/>
        <v>0</v>
      </c>
      <c r="Q78" s="31"/>
      <c r="R78" s="32">
        <f t="shared" si="9"/>
        <v>-2.0879189999999994</v>
      </c>
      <c r="S78" s="105">
        <f t="shared" si="20"/>
        <v>0</v>
      </c>
      <c r="T78" s="21">
        <f t="shared" si="17"/>
        <v>11.10795050475</v>
      </c>
      <c r="U78" s="105"/>
      <c r="V78" s="106">
        <f>O78*1.0495</f>
        <v>22.2159010095</v>
      </c>
      <c r="W78" s="107">
        <f t="shared" si="15"/>
        <v>11.10795050475</v>
      </c>
    </row>
    <row r="79" spans="5:23" ht="19.5" customHeight="1" hidden="1">
      <c r="E79" s="42"/>
      <c r="F79" s="46" t="s">
        <v>70</v>
      </c>
      <c r="G79" s="45" t="s">
        <v>40</v>
      </c>
      <c r="H79" s="19"/>
      <c r="I79" s="28">
        <v>0.25</v>
      </c>
      <c r="J79" s="19">
        <v>0.25</v>
      </c>
      <c r="K79" s="19">
        <v>0.25</v>
      </c>
      <c r="L79" s="19">
        <v>0.25</v>
      </c>
      <c r="M79" s="19"/>
      <c r="N79" s="19"/>
      <c r="O79" s="19">
        <f>I79*1.052</f>
        <v>0.263</v>
      </c>
      <c r="P79" s="38">
        <f t="shared" si="16"/>
        <v>0</v>
      </c>
      <c r="Q79" s="31"/>
      <c r="R79" s="32">
        <f t="shared" si="9"/>
        <v>0.013000000000000012</v>
      </c>
      <c r="S79" s="105">
        <f t="shared" si="20"/>
        <v>0</v>
      </c>
      <c r="T79" s="21">
        <f t="shared" si="17"/>
        <v>0.13800925000000003</v>
      </c>
      <c r="U79" s="105"/>
      <c r="V79" s="106">
        <f>O79*1.0495</f>
        <v>0.27601850000000006</v>
      </c>
      <c r="W79" s="107">
        <f t="shared" si="15"/>
        <v>0.13800925000000003</v>
      </c>
    </row>
    <row r="80" spans="5:23" ht="19.5" customHeight="1" hidden="1">
      <c r="E80" s="42"/>
      <c r="F80" s="46" t="s">
        <v>71</v>
      </c>
      <c r="G80" s="45" t="s">
        <v>42</v>
      </c>
      <c r="H80" s="19"/>
      <c r="I80" s="37">
        <v>1117.875</v>
      </c>
      <c r="J80" s="19">
        <v>1261.6</v>
      </c>
      <c r="K80" s="19">
        <v>1245</v>
      </c>
      <c r="L80" s="19">
        <v>1292</v>
      </c>
      <c r="M80" s="19"/>
      <c r="N80" s="19"/>
      <c r="O80" s="19">
        <f>I80*1.052</f>
        <v>1176.0045</v>
      </c>
      <c r="P80" s="38">
        <f t="shared" si="16"/>
        <v>0</v>
      </c>
      <c r="Q80" s="31"/>
      <c r="R80" s="32">
        <f t="shared" si="9"/>
        <v>-115.99549999999999</v>
      </c>
      <c r="S80" s="105">
        <f t="shared" si="20"/>
        <v>0</v>
      </c>
      <c r="T80" s="21">
        <f t="shared" si="17"/>
        <v>617.1083613750001</v>
      </c>
      <c r="U80" s="105"/>
      <c r="V80" s="106">
        <f>O80*1.0495</f>
        <v>1234.2167227500001</v>
      </c>
      <c r="W80" s="107">
        <f t="shared" si="15"/>
        <v>617.1083613750001</v>
      </c>
    </row>
    <row r="81" spans="5:23" ht="19.5" customHeight="1" hidden="1">
      <c r="E81" s="42"/>
      <c r="F81" s="44" t="s">
        <v>72</v>
      </c>
      <c r="G81" s="45" t="s">
        <v>36</v>
      </c>
      <c r="H81" s="19"/>
      <c r="I81" s="37">
        <v>6.076768499999999</v>
      </c>
      <c r="J81" s="19">
        <v>5.143543199999999</v>
      </c>
      <c r="K81" s="19">
        <v>6.76782</v>
      </c>
      <c r="L81" s="19">
        <v>7.023312</v>
      </c>
      <c r="M81" s="19"/>
      <c r="N81" s="19"/>
      <c r="O81" s="19">
        <f>I81*1.052</f>
        <v>6.392760461999999</v>
      </c>
      <c r="P81" s="38">
        <f t="shared" si="16"/>
        <v>0</v>
      </c>
      <c r="Q81" s="31"/>
      <c r="R81" s="32">
        <f t="shared" si="9"/>
        <v>-0.6305515380000006</v>
      </c>
      <c r="S81" s="105">
        <f t="shared" si="20"/>
        <v>0</v>
      </c>
      <c r="T81" s="21">
        <f t="shared" si="17"/>
        <v>3.3546010524345</v>
      </c>
      <c r="U81" s="105"/>
      <c r="V81" s="106">
        <f>O81*1.0495</f>
        <v>6.709202104869</v>
      </c>
      <c r="W81" s="107">
        <f t="shared" si="15"/>
        <v>3.3546010524345</v>
      </c>
    </row>
    <row r="82" spans="5:23" ht="30" customHeight="1">
      <c r="E82" s="42" t="s">
        <v>73</v>
      </c>
      <c r="F82" s="43" t="s">
        <v>74</v>
      </c>
      <c r="G82" s="45" t="s">
        <v>36</v>
      </c>
      <c r="H82" s="19"/>
      <c r="I82" s="37">
        <v>86.92</v>
      </c>
      <c r="J82" s="19">
        <v>251.09988100697234</v>
      </c>
      <c r="K82" s="19">
        <v>65.62</v>
      </c>
      <c r="L82" s="19">
        <v>65.62</v>
      </c>
      <c r="M82" s="21">
        <f>$I82/$I$22*$M$22</f>
        <v>39.95905555555556</v>
      </c>
      <c r="N82" s="21">
        <f>O82/$O$22*$N$22</f>
        <v>0</v>
      </c>
      <c r="O82" s="19">
        <v>0</v>
      </c>
      <c r="P82" s="38">
        <f t="shared" si="16"/>
        <v>39.95905555555556</v>
      </c>
      <c r="Q82" s="31">
        <f>IF(O87=0,0,O82/O87*100)</f>
        <v>0</v>
      </c>
      <c r="R82" s="32">
        <f t="shared" si="9"/>
        <v>-65.62</v>
      </c>
      <c r="S82" s="105">
        <f t="shared" si="20"/>
        <v>0</v>
      </c>
      <c r="T82" s="21">
        <f t="shared" si="17"/>
        <v>0</v>
      </c>
      <c r="U82" s="105"/>
      <c r="V82" s="106">
        <f>O82*1.051</f>
        <v>0</v>
      </c>
      <c r="W82" s="107">
        <f t="shared" si="15"/>
        <v>0</v>
      </c>
    </row>
    <row r="83" spans="5:23" ht="19.5" customHeight="1" hidden="1">
      <c r="E83" s="42"/>
      <c r="F83" s="44" t="s">
        <v>75</v>
      </c>
      <c r="G83" s="45" t="s">
        <v>36</v>
      </c>
      <c r="H83" s="19"/>
      <c r="I83" s="28"/>
      <c r="J83" s="19">
        <v>107.53484028990083</v>
      </c>
      <c r="K83" s="19">
        <v>147.45952523481876</v>
      </c>
      <c r="L83" s="19">
        <v>151.01046729138022</v>
      </c>
      <c r="M83" s="19"/>
      <c r="N83" s="19"/>
      <c r="O83" s="19">
        <f>'[1]Общехоз'!X16</f>
        <v>6621.205464652598</v>
      </c>
      <c r="P83" s="35"/>
      <c r="Q83" s="31"/>
      <c r="R83" s="32">
        <f t="shared" si="9"/>
        <v>6470.194997361217</v>
      </c>
      <c r="S83" s="110"/>
      <c r="T83" s="110"/>
      <c r="U83" s="105"/>
      <c r="V83" s="106"/>
      <c r="W83" s="110"/>
    </row>
    <row r="84" spans="5:23" ht="19.5" customHeight="1" hidden="1">
      <c r="E84" s="42"/>
      <c r="F84" s="44" t="s">
        <v>76</v>
      </c>
      <c r="G84" s="45" t="s">
        <v>40</v>
      </c>
      <c r="H84" s="19"/>
      <c r="I84" s="28"/>
      <c r="J84" s="19">
        <v>0.5</v>
      </c>
      <c r="K84" s="19">
        <v>0.5</v>
      </c>
      <c r="L84" s="19">
        <v>0.7391239203243434</v>
      </c>
      <c r="M84" s="19"/>
      <c r="N84" s="19"/>
      <c r="O84" s="19">
        <f>'[1]ФОТ общ'!M16</f>
        <v>32.07</v>
      </c>
      <c r="P84" s="35"/>
      <c r="Q84" s="31"/>
      <c r="R84" s="32">
        <f t="shared" si="9"/>
        <v>31.330876079675658</v>
      </c>
      <c r="S84" s="110"/>
      <c r="T84" s="110"/>
      <c r="U84" s="105"/>
      <c r="V84" s="106"/>
      <c r="W84" s="110"/>
    </row>
    <row r="85" spans="5:23" ht="19.5" customHeight="1" hidden="1">
      <c r="E85" s="42"/>
      <c r="F85" s="44" t="s">
        <v>77</v>
      </c>
      <c r="G85" s="45" t="s">
        <v>42</v>
      </c>
      <c r="H85" s="19"/>
      <c r="I85" s="37"/>
      <c r="J85" s="19">
        <v>16625.232000000004</v>
      </c>
      <c r="K85" s="19">
        <v>16625.232000000004</v>
      </c>
      <c r="L85" s="19">
        <v>17025.84</v>
      </c>
      <c r="M85" s="19"/>
      <c r="N85" s="19"/>
      <c r="O85" s="19">
        <f>'[1]ФОТ общ'!M44</f>
        <v>17206.891222180966</v>
      </c>
      <c r="P85" s="35"/>
      <c r="Q85" s="31"/>
      <c r="R85" s="32">
        <f t="shared" si="9"/>
        <v>181.05122218096585</v>
      </c>
      <c r="S85" s="110"/>
      <c r="T85" s="110"/>
      <c r="U85" s="105"/>
      <c r="V85" s="106"/>
      <c r="W85" s="110"/>
    </row>
    <row r="86" spans="5:23" ht="19.5" customHeight="1" hidden="1">
      <c r="E86" s="42"/>
      <c r="F86" s="44" t="s">
        <v>78</v>
      </c>
      <c r="G86" s="45" t="s">
        <v>36</v>
      </c>
      <c r="H86" s="19"/>
      <c r="I86" s="37"/>
      <c r="J86" s="19">
        <v>32.47552176755005</v>
      </c>
      <c r="K86" s="19">
        <v>44.532776620915264</v>
      </c>
      <c r="L86" s="19">
        <v>45.60516112199683</v>
      </c>
      <c r="M86" s="19"/>
      <c r="N86" s="19"/>
      <c r="O86" s="19">
        <f>'[1]Общехоз'!X17</f>
        <v>1999.6040503250845</v>
      </c>
      <c r="P86" s="35"/>
      <c r="Q86" s="31"/>
      <c r="R86" s="32">
        <f t="shared" si="9"/>
        <v>1953.9988892030876</v>
      </c>
      <c r="S86" s="110"/>
      <c r="T86" s="110"/>
      <c r="U86" s="105"/>
      <c r="V86" s="106"/>
      <c r="W86" s="110"/>
    </row>
    <row r="87" spans="5:23" ht="33" customHeight="1">
      <c r="E87" s="49">
        <v>3</v>
      </c>
      <c r="F87" s="50" t="s">
        <v>79</v>
      </c>
      <c r="G87" s="45" t="s">
        <v>36</v>
      </c>
      <c r="H87" s="51"/>
      <c r="I87" s="51">
        <f>I31+I60+I64+I65+I71+I72+I73+I74+I75+I76+I77+I82</f>
        <v>618.295661</v>
      </c>
      <c r="J87" s="51">
        <v>751.1373643669723</v>
      </c>
      <c r="K87" s="51">
        <f aca="true" t="shared" si="21" ref="K87:Q87">K31+K60+K64+K65+K71+K72+K73+K74+K75+K76+K77+K82</f>
        <v>674.4008000000001</v>
      </c>
      <c r="L87" s="51">
        <f t="shared" si="21"/>
        <v>770.53547588</v>
      </c>
      <c r="M87" s="51">
        <f t="shared" si="21"/>
        <v>284.2442552652778</v>
      </c>
      <c r="N87" s="51">
        <f t="shared" si="21"/>
        <v>325.38730347904004</v>
      </c>
      <c r="O87" s="51">
        <f>O31+O60+O64+O65+O71+O72+O73+O74+O75+O76+O77+O82</f>
        <v>650.7746069580801</v>
      </c>
      <c r="P87" s="52">
        <f t="shared" si="21"/>
        <v>609.6315587443178</v>
      </c>
      <c r="Q87" s="53">
        <f t="shared" si="21"/>
        <v>99.99999999999999</v>
      </c>
      <c r="R87" s="54">
        <f t="shared" si="9"/>
        <v>-119.76086892191995</v>
      </c>
      <c r="S87" s="111">
        <f>S31+S60+S64+S65+S71+S72+S73+S74+S75+S76+S77+S82</f>
        <v>325.38730347904004</v>
      </c>
      <c r="T87" s="111">
        <f>T31+T60+T64+T65+T71+T72+T73+T74+T75+T76+T77+T82</f>
        <v>351.057192956471</v>
      </c>
      <c r="U87" s="111"/>
      <c r="V87" s="111">
        <f>V31+V60+V64+V65+V71+V72+V73+V74+V75+V76+V77+V82</f>
        <v>702.114385912942</v>
      </c>
      <c r="W87" s="112">
        <f>W31+W60+W64+W65+W71+W72+W73+W74+W75+W76+W77+W82</f>
        <v>676.444496435511</v>
      </c>
    </row>
    <row r="88" spans="5:23" ht="19.5" customHeight="1">
      <c r="E88" s="55"/>
      <c r="F88" s="56" t="s">
        <v>80</v>
      </c>
      <c r="G88" s="45" t="s">
        <v>42</v>
      </c>
      <c r="H88" s="21"/>
      <c r="I88" s="21">
        <v>61.271065967042425</v>
      </c>
      <c r="J88" s="21">
        <v>135.51098040176302</v>
      </c>
      <c r="K88" s="21">
        <v>188.94608928228058</v>
      </c>
      <c r="L88" s="21">
        <v>135.69717665784174</v>
      </c>
      <c r="M88" s="19">
        <f>IF(M22=0,0,M87/M22)</f>
        <v>17.174879472222223</v>
      </c>
      <c r="N88" s="19">
        <f>IF(N22=0,0,N87/N22)</f>
        <v>19.660864258552266</v>
      </c>
      <c r="O88" s="19">
        <f>IF(O22=0,0,O87/O22)</f>
        <v>19.660864258552266</v>
      </c>
      <c r="P88" s="35"/>
      <c r="Q88" s="23"/>
      <c r="R88" s="24">
        <f t="shared" si="9"/>
        <v>-116.03631239928947</v>
      </c>
      <c r="S88" s="110">
        <f>S87/S22</f>
        <v>19.660864258552266</v>
      </c>
      <c r="T88" s="110">
        <f>T87/T22</f>
        <v>21.21191498226411</v>
      </c>
      <c r="U88" s="110"/>
      <c r="V88" s="113">
        <f>V87/V22</f>
        <v>21.21191498226411</v>
      </c>
      <c r="W88" s="110"/>
    </row>
    <row r="89" spans="5:23" ht="19.5" customHeight="1">
      <c r="E89" s="49">
        <v>4</v>
      </c>
      <c r="F89" s="50" t="s">
        <v>81</v>
      </c>
      <c r="G89" s="45" t="s">
        <v>36</v>
      </c>
      <c r="H89" s="57"/>
      <c r="I89" s="51">
        <v>0</v>
      </c>
      <c r="J89" s="57">
        <v>0</v>
      </c>
      <c r="K89" s="51">
        <f aca="true" t="shared" si="22" ref="K89:P89">K90+K91+K92+K93+K94</f>
        <v>12.09</v>
      </c>
      <c r="L89" s="51">
        <f t="shared" si="22"/>
        <v>16</v>
      </c>
      <c r="M89" s="51">
        <f t="shared" si="22"/>
        <v>0</v>
      </c>
      <c r="N89" s="51">
        <f t="shared" si="22"/>
        <v>0</v>
      </c>
      <c r="O89" s="51">
        <f t="shared" si="22"/>
        <v>0</v>
      </c>
      <c r="P89" s="52">
        <f t="shared" si="22"/>
        <v>0</v>
      </c>
      <c r="Q89" s="53"/>
      <c r="R89" s="54">
        <f t="shared" si="9"/>
        <v>-16</v>
      </c>
      <c r="S89" s="112">
        <f>S90+S91+S92+S93+S94</f>
        <v>0</v>
      </c>
      <c r="T89" s="112">
        <f>T90+T91+T92+T93+T94</f>
        <v>0</v>
      </c>
      <c r="U89" s="112"/>
      <c r="V89" s="111">
        <f>V90+V91+V92+V93+V94</f>
        <v>0</v>
      </c>
      <c r="W89" s="112">
        <f>W90+W91+W92+W93+W94</f>
        <v>0</v>
      </c>
    </row>
    <row r="90" spans="5:23" ht="19.5" customHeight="1">
      <c r="E90" s="55"/>
      <c r="F90" s="56" t="s">
        <v>82</v>
      </c>
      <c r="G90" s="45" t="s">
        <v>36</v>
      </c>
      <c r="H90" s="19"/>
      <c r="I90" s="28">
        <v>0</v>
      </c>
      <c r="J90" s="19">
        <v>0</v>
      </c>
      <c r="K90" s="19">
        <v>0</v>
      </c>
      <c r="L90" s="19">
        <v>0</v>
      </c>
      <c r="M90" s="21">
        <f>$I90/$I$22*$M$22</f>
        <v>0</v>
      </c>
      <c r="N90" s="21">
        <f>O90/$O$22*$N$22</f>
        <v>0</v>
      </c>
      <c r="O90" s="19">
        <f>L90</f>
        <v>0</v>
      </c>
      <c r="P90" s="38">
        <f>M90+N90</f>
        <v>0</v>
      </c>
      <c r="Q90" s="23"/>
      <c r="R90" s="24">
        <f t="shared" si="9"/>
        <v>0</v>
      </c>
      <c r="S90" s="105">
        <v>0</v>
      </c>
      <c r="T90" s="105">
        <v>0</v>
      </c>
      <c r="U90" s="110"/>
      <c r="V90" s="113">
        <v>0</v>
      </c>
      <c r="W90" s="107">
        <f>N90+S90</f>
        <v>0</v>
      </c>
    </row>
    <row r="91" spans="5:23" ht="19.5" customHeight="1">
      <c r="E91" s="55"/>
      <c r="F91" s="56" t="s">
        <v>83</v>
      </c>
      <c r="G91" s="45" t="s">
        <v>36</v>
      </c>
      <c r="H91" s="19"/>
      <c r="I91" s="28">
        <v>0</v>
      </c>
      <c r="J91" s="19">
        <v>0</v>
      </c>
      <c r="K91" s="19">
        <v>0</v>
      </c>
      <c r="L91" s="19">
        <v>0</v>
      </c>
      <c r="M91" s="21">
        <f>$I91/$I$22*$M$22</f>
        <v>0</v>
      </c>
      <c r="N91" s="21">
        <f>O91/$O$22*$N$22</f>
        <v>0</v>
      </c>
      <c r="O91" s="19">
        <f>L91</f>
        <v>0</v>
      </c>
      <c r="P91" s="38">
        <f>M91+N91</f>
        <v>0</v>
      </c>
      <c r="Q91" s="23"/>
      <c r="R91" s="24">
        <f t="shared" si="9"/>
        <v>0</v>
      </c>
      <c r="S91" s="105">
        <v>0</v>
      </c>
      <c r="T91" s="105">
        <v>0</v>
      </c>
      <c r="U91" s="110"/>
      <c r="V91" s="113">
        <v>0</v>
      </c>
      <c r="W91" s="107">
        <f>N91+S91</f>
        <v>0</v>
      </c>
    </row>
    <row r="92" spans="5:23" ht="19.5" customHeight="1">
      <c r="E92" s="55"/>
      <c r="F92" s="56" t="s">
        <v>84</v>
      </c>
      <c r="G92" s="45" t="s">
        <v>36</v>
      </c>
      <c r="H92" s="19"/>
      <c r="I92" s="28">
        <v>0</v>
      </c>
      <c r="J92" s="19">
        <v>0</v>
      </c>
      <c r="K92" s="19">
        <v>0</v>
      </c>
      <c r="L92" s="19">
        <v>0</v>
      </c>
      <c r="M92" s="21">
        <f>$I92/$I$22*$M$22</f>
        <v>0</v>
      </c>
      <c r="N92" s="21">
        <f>O92/$O$22*$N$22</f>
        <v>0</v>
      </c>
      <c r="O92" s="19">
        <f>L92</f>
        <v>0</v>
      </c>
      <c r="P92" s="38">
        <f>M92+N92</f>
        <v>0</v>
      </c>
      <c r="Q92" s="23"/>
      <c r="R92" s="24">
        <f t="shared" si="9"/>
        <v>0</v>
      </c>
      <c r="S92" s="105">
        <v>0</v>
      </c>
      <c r="T92" s="105">
        <v>0</v>
      </c>
      <c r="U92" s="110"/>
      <c r="V92" s="113">
        <v>0</v>
      </c>
      <c r="W92" s="107">
        <f>N92+S92</f>
        <v>0</v>
      </c>
    </row>
    <row r="93" spans="5:23" ht="19.5" customHeight="1">
      <c r="E93" s="55"/>
      <c r="F93" s="56" t="s">
        <v>85</v>
      </c>
      <c r="G93" s="45" t="s">
        <v>36</v>
      </c>
      <c r="H93" s="19"/>
      <c r="I93" s="28">
        <v>0</v>
      </c>
      <c r="J93" s="19">
        <v>0</v>
      </c>
      <c r="K93" s="19">
        <v>0</v>
      </c>
      <c r="L93" s="19">
        <v>0</v>
      </c>
      <c r="M93" s="21">
        <f>$I93/$I$22*$M$22</f>
        <v>0</v>
      </c>
      <c r="N93" s="21">
        <f>O93/$O$22*$N$22</f>
        <v>0</v>
      </c>
      <c r="O93" s="19">
        <f>L93</f>
        <v>0</v>
      </c>
      <c r="P93" s="38">
        <f>M93+N93</f>
        <v>0</v>
      </c>
      <c r="Q93" s="23"/>
      <c r="R93" s="24">
        <f t="shared" si="9"/>
        <v>0</v>
      </c>
      <c r="S93" s="105">
        <v>0</v>
      </c>
      <c r="T93" s="105">
        <v>0</v>
      </c>
      <c r="U93" s="110"/>
      <c r="V93" s="113">
        <v>0</v>
      </c>
      <c r="W93" s="107">
        <f>N93+S93</f>
        <v>0</v>
      </c>
    </row>
    <row r="94" spans="5:23" ht="19.5" customHeight="1">
      <c r="E94" s="55"/>
      <c r="F94" s="56" t="s">
        <v>86</v>
      </c>
      <c r="G94" s="45" t="s">
        <v>36</v>
      </c>
      <c r="H94" s="19"/>
      <c r="I94" s="28">
        <v>0</v>
      </c>
      <c r="J94" s="19">
        <v>0</v>
      </c>
      <c r="K94" s="19">
        <v>12.09</v>
      </c>
      <c r="L94" s="19">
        <v>16</v>
      </c>
      <c r="M94" s="21">
        <f>$I94/$I$22*$M$22</f>
        <v>0</v>
      </c>
      <c r="N94" s="21">
        <f>O94/$O$22*$N$22</f>
        <v>0</v>
      </c>
      <c r="O94" s="19">
        <v>0</v>
      </c>
      <c r="P94" s="38">
        <f>M94+N94</f>
        <v>0</v>
      </c>
      <c r="Q94" s="23"/>
      <c r="R94" s="24">
        <f t="shared" si="9"/>
        <v>-16</v>
      </c>
      <c r="S94" s="105">
        <v>0</v>
      </c>
      <c r="T94" s="105">
        <v>0</v>
      </c>
      <c r="U94" s="105">
        <f>U87*1/99</f>
        <v>0</v>
      </c>
      <c r="V94" s="105">
        <v>0</v>
      </c>
      <c r="W94" s="107">
        <f>N94+S94</f>
        <v>0</v>
      </c>
    </row>
    <row r="95" spans="5:23" ht="19.5" customHeight="1">
      <c r="E95" s="49">
        <v>5</v>
      </c>
      <c r="F95" s="50" t="s">
        <v>87</v>
      </c>
      <c r="G95" s="45" t="s">
        <v>36</v>
      </c>
      <c r="H95" s="51"/>
      <c r="I95" s="51">
        <f aca="true" t="shared" si="23" ref="I95:P95">I89+I87</f>
        <v>618.295661</v>
      </c>
      <c r="J95" s="51">
        <f t="shared" si="23"/>
        <v>751.1373643669723</v>
      </c>
      <c r="K95" s="51">
        <f t="shared" si="23"/>
        <v>686.4908000000001</v>
      </c>
      <c r="L95" s="51">
        <f t="shared" si="23"/>
        <v>786.53547588</v>
      </c>
      <c r="M95" s="51">
        <f t="shared" si="23"/>
        <v>284.2442552652778</v>
      </c>
      <c r="N95" s="51">
        <f t="shared" si="23"/>
        <v>325.38730347904004</v>
      </c>
      <c r="O95" s="51">
        <f t="shared" si="23"/>
        <v>650.7746069580801</v>
      </c>
      <c r="P95" s="52">
        <f t="shared" si="23"/>
        <v>609.6315587443178</v>
      </c>
      <c r="Q95" s="58"/>
      <c r="R95" s="59">
        <f t="shared" si="9"/>
        <v>-135.76086892191995</v>
      </c>
      <c r="S95" s="112">
        <f>S89+S87</f>
        <v>325.38730347904004</v>
      </c>
      <c r="T95" s="112">
        <f>T89+T87</f>
        <v>351.057192956471</v>
      </c>
      <c r="U95" s="112"/>
      <c r="V95" s="111">
        <f>V87+V89</f>
        <v>702.114385912942</v>
      </c>
      <c r="W95" s="112">
        <f>W89+W87</f>
        <v>676.444496435511</v>
      </c>
    </row>
    <row r="96" spans="5:23" ht="19.5" customHeight="1">
      <c r="E96" s="49">
        <v>6</v>
      </c>
      <c r="F96" s="50" t="s">
        <v>88</v>
      </c>
      <c r="G96" s="45" t="s">
        <v>89</v>
      </c>
      <c r="H96" s="51"/>
      <c r="I96" s="51">
        <f aca="true" t="shared" si="24" ref="I96:O96">IF(I22=0,0,I95/I22)</f>
        <v>17.174879472222223</v>
      </c>
      <c r="J96" s="51">
        <f t="shared" si="24"/>
        <v>135.51098040176302</v>
      </c>
      <c r="K96" s="51">
        <f t="shared" si="24"/>
        <v>20.739903323262844</v>
      </c>
      <c r="L96" s="51">
        <f t="shared" si="24"/>
        <v>23.762401083987914</v>
      </c>
      <c r="M96" s="51">
        <f t="shared" si="24"/>
        <v>17.174879472222223</v>
      </c>
      <c r="N96" s="51">
        <f t="shared" si="24"/>
        <v>19.660864258552266</v>
      </c>
      <c r="O96" s="51">
        <f t="shared" si="24"/>
        <v>19.660864258552266</v>
      </c>
      <c r="P96" s="52"/>
      <c r="Q96" s="58"/>
      <c r="R96" s="59">
        <f t="shared" si="9"/>
        <v>-4.101536825435648</v>
      </c>
      <c r="S96" s="112">
        <f>S95/S22</f>
        <v>19.660864258552266</v>
      </c>
      <c r="T96" s="112">
        <f>T95/T22</f>
        <v>21.21191498226411</v>
      </c>
      <c r="U96" s="112"/>
      <c r="V96" s="111">
        <f>V95/V22</f>
        <v>21.21191498226411</v>
      </c>
      <c r="W96" s="112"/>
    </row>
    <row r="97" spans="5:23" ht="19.5" customHeight="1">
      <c r="E97" s="55">
        <v>7</v>
      </c>
      <c r="F97" s="56" t="s">
        <v>90</v>
      </c>
      <c r="G97" s="45" t="s">
        <v>24</v>
      </c>
      <c r="H97" s="19"/>
      <c r="I97" s="19">
        <v>0.010101010101010102</v>
      </c>
      <c r="J97" s="19">
        <v>0</v>
      </c>
      <c r="K97" s="19">
        <v>0</v>
      </c>
      <c r="L97" s="19">
        <v>0</v>
      </c>
      <c r="M97" s="19">
        <f>IF(M87=0,0,M89/M87)</f>
        <v>0</v>
      </c>
      <c r="N97" s="19">
        <f>IF(N87=0,0,N89/N87)</f>
        <v>0</v>
      </c>
      <c r="O97" s="19">
        <f>IF(O87=0,0,O89/O87)</f>
        <v>0</v>
      </c>
      <c r="P97" s="35"/>
      <c r="Q97" s="31"/>
      <c r="R97" s="32"/>
      <c r="S97" s="110">
        <f>IF(S87=0,0,S89/S87)</f>
        <v>0</v>
      </c>
      <c r="T97" s="110">
        <f>IF(T87=0,0,T89/T87)</f>
        <v>0</v>
      </c>
      <c r="U97" s="110"/>
      <c r="V97" s="110">
        <f>IF(V87=0,0,V89/V87)</f>
        <v>0</v>
      </c>
      <c r="W97" s="110"/>
    </row>
    <row r="98" spans="5:23" ht="19.5" customHeight="1">
      <c r="E98" s="49">
        <v>8</v>
      </c>
      <c r="F98" s="50" t="s">
        <v>91</v>
      </c>
      <c r="G98" s="45" t="s">
        <v>89</v>
      </c>
      <c r="H98" s="28"/>
      <c r="I98" s="28">
        <v>0</v>
      </c>
      <c r="J98" s="28">
        <v>61.89</v>
      </c>
      <c r="K98" s="28">
        <v>0</v>
      </c>
      <c r="L98" s="28">
        <v>0</v>
      </c>
      <c r="M98" s="28">
        <f>I96</f>
        <v>17.174879472222223</v>
      </c>
      <c r="N98" s="28">
        <f>I96</f>
        <v>17.174879472222223</v>
      </c>
      <c r="O98" s="28">
        <f>I96</f>
        <v>17.174879472222223</v>
      </c>
      <c r="P98" s="60"/>
      <c r="Q98" s="31"/>
      <c r="R98" s="32"/>
      <c r="S98" s="114">
        <f>O96</f>
        <v>19.660864258552266</v>
      </c>
      <c r="T98" s="114">
        <f>S96</f>
        <v>19.660864258552266</v>
      </c>
      <c r="U98" s="114"/>
      <c r="V98" s="115">
        <f>O96</f>
        <v>19.660864258552266</v>
      </c>
      <c r="W98" s="114"/>
    </row>
    <row r="99" spans="5:23" ht="19.5" customHeight="1">
      <c r="E99" s="55">
        <v>9</v>
      </c>
      <c r="F99" s="56" t="s">
        <v>92</v>
      </c>
      <c r="G99" s="45" t="s">
        <v>24</v>
      </c>
      <c r="H99" s="19"/>
      <c r="I99" s="19">
        <v>0</v>
      </c>
      <c r="J99" s="19">
        <v>218.95456519916468</v>
      </c>
      <c r="K99" s="19">
        <v>0</v>
      </c>
      <c r="L99" s="19">
        <v>0</v>
      </c>
      <c r="M99" s="19">
        <f>IF(M98=0,0,M96/M98*100)</f>
        <v>100</v>
      </c>
      <c r="N99" s="19">
        <f>IF(N98=0,0,N96/N98*100)</f>
        <v>114.47453992530632</v>
      </c>
      <c r="O99" s="19">
        <f>O96/O98*100</f>
        <v>114.47453992530632</v>
      </c>
      <c r="P99" s="35"/>
      <c r="Q99" s="31"/>
      <c r="R99" s="32"/>
      <c r="S99" s="110">
        <f>IF(S98=0,0,S96/S98*100)</f>
        <v>100</v>
      </c>
      <c r="T99" s="19">
        <f>T96/T98*100</f>
        <v>107.88902615528283</v>
      </c>
      <c r="U99" s="19" t="e">
        <f>U96/U98*100</f>
        <v>#DIV/0!</v>
      </c>
      <c r="V99" s="19">
        <f>V96/V98*100</f>
        <v>107.88902615528283</v>
      </c>
      <c r="W99" s="110"/>
    </row>
    <row r="100" spans="5:23" ht="19.5" customHeight="1">
      <c r="E100" s="55"/>
      <c r="F100" s="61" t="s">
        <v>93</v>
      </c>
      <c r="G100" s="45"/>
      <c r="H100" s="62"/>
      <c r="I100" s="62"/>
      <c r="J100" s="62"/>
      <c r="K100" s="62"/>
      <c r="L100" s="21"/>
      <c r="M100" s="21"/>
      <c r="N100" s="21"/>
      <c r="O100" s="21"/>
      <c r="P100" s="22"/>
      <c r="Q100" s="63"/>
      <c r="R100" s="64"/>
      <c r="S100" s="105"/>
      <c r="T100" s="105"/>
      <c r="U100" s="105"/>
      <c r="V100" s="106"/>
      <c r="W100" s="105"/>
    </row>
    <row r="101" spans="5:23" ht="19.5" customHeight="1">
      <c r="E101" s="55">
        <v>10</v>
      </c>
      <c r="F101" s="56" t="s">
        <v>94</v>
      </c>
      <c r="G101" s="45" t="s">
        <v>95</v>
      </c>
      <c r="H101" s="19"/>
      <c r="I101" s="19">
        <v>1.95</v>
      </c>
      <c r="J101" s="19">
        <v>4.207108064225149</v>
      </c>
      <c r="K101" s="19">
        <v>2.43</v>
      </c>
      <c r="L101" s="21">
        <v>2.43</v>
      </c>
      <c r="M101" s="21"/>
      <c r="N101" s="21"/>
      <c r="O101" s="21">
        <f>O31/O102/O16</f>
        <v>2.3766666666666665</v>
      </c>
      <c r="P101" s="22"/>
      <c r="Q101" s="65"/>
      <c r="R101" s="66"/>
      <c r="S101" s="105"/>
      <c r="T101" s="105"/>
      <c r="U101" s="105"/>
      <c r="V101" s="106">
        <f>V31/V16/V102</f>
        <v>2.3781292307692308</v>
      </c>
      <c r="W101" s="105"/>
    </row>
    <row r="102" spans="5:23" ht="19.5" customHeight="1">
      <c r="E102" s="55">
        <v>11</v>
      </c>
      <c r="F102" s="56" t="s">
        <v>96</v>
      </c>
      <c r="G102" s="45" t="s">
        <v>97</v>
      </c>
      <c r="H102" s="47"/>
      <c r="I102" s="47">
        <v>5.68</v>
      </c>
      <c r="J102" s="19">
        <v>5.31</v>
      </c>
      <c r="K102" s="19">
        <v>5.36</v>
      </c>
      <c r="L102" s="21">
        <v>6.1</v>
      </c>
      <c r="M102" s="21"/>
      <c r="N102" s="21"/>
      <c r="O102" s="21">
        <v>6</v>
      </c>
      <c r="P102" s="22"/>
      <c r="Q102" s="67"/>
      <c r="R102" s="68"/>
      <c r="S102" s="105"/>
      <c r="T102" s="116"/>
      <c r="U102" s="116"/>
      <c r="V102" s="117">
        <v>6.5</v>
      </c>
      <c r="W102" s="105"/>
    </row>
    <row r="103" spans="5:23" ht="19.5" customHeight="1" thickBot="1">
      <c r="E103" s="69">
        <v>12</v>
      </c>
      <c r="F103" s="70" t="s">
        <v>98</v>
      </c>
      <c r="G103" s="71" t="s">
        <v>99</v>
      </c>
      <c r="H103" s="72"/>
      <c r="I103" s="72">
        <v>13.5</v>
      </c>
      <c r="J103" s="72"/>
      <c r="K103" s="72">
        <v>13.5</v>
      </c>
      <c r="L103" s="72">
        <v>13.5</v>
      </c>
      <c r="M103" s="72"/>
      <c r="N103" s="72"/>
      <c r="O103" s="72">
        <v>13.5</v>
      </c>
      <c r="P103" s="73"/>
      <c r="Q103" s="74"/>
      <c r="R103" s="75"/>
      <c r="S103" s="118"/>
      <c r="T103" s="119"/>
      <c r="U103" s="120"/>
      <c r="V103" s="120">
        <v>13.5</v>
      </c>
      <c r="W103" s="121"/>
    </row>
    <row r="104" spans="5:23" ht="11.25" customHeight="1" hidden="1">
      <c r="E104" s="76">
        <v>13</v>
      </c>
      <c r="F104" s="77" t="s">
        <v>100</v>
      </c>
      <c r="G104" s="78" t="s">
        <v>40</v>
      </c>
      <c r="H104" s="79"/>
      <c r="I104" s="79"/>
      <c r="J104" s="79"/>
      <c r="K104" s="79"/>
      <c r="L104" s="80"/>
      <c r="M104" s="81"/>
      <c r="N104" s="81"/>
      <c r="O104" s="148"/>
      <c r="P104" s="82"/>
      <c r="Q104" s="67"/>
      <c r="R104" s="68"/>
      <c r="S104" s="122"/>
      <c r="T104" s="122"/>
      <c r="U104" s="144"/>
      <c r="V104" s="123"/>
      <c r="W104" s="123"/>
    </row>
    <row r="105" spans="5:23" ht="11.25" customHeight="1" hidden="1">
      <c r="E105" s="83">
        <v>14</v>
      </c>
      <c r="F105" s="56" t="s">
        <v>101</v>
      </c>
      <c r="G105" s="45"/>
      <c r="H105" s="84">
        <f>IF(H103=0,0,H104/H103)</f>
        <v>0</v>
      </c>
      <c r="I105" s="84">
        <f>IF(I103=0,0,I104/I103)</f>
        <v>0</v>
      </c>
      <c r="J105" s="84">
        <f>IF(J103=0,0,J104/J103)</f>
        <v>0</v>
      </c>
      <c r="K105" s="84">
        <f>IF(K103=0,0,K104/K103)</f>
        <v>0</v>
      </c>
      <c r="L105" s="84">
        <f>IF(L103=0,0,L104/L103)</f>
        <v>0</v>
      </c>
      <c r="M105" s="85"/>
      <c r="N105" s="85"/>
      <c r="O105" s="149"/>
      <c r="P105" s="82"/>
      <c r="Q105" s="67"/>
      <c r="R105" s="68"/>
      <c r="S105" s="124"/>
      <c r="T105" s="124"/>
      <c r="U105" s="145"/>
      <c r="V105" s="123"/>
      <c r="W105" s="123"/>
    </row>
    <row r="106" spans="5:23" ht="11.25" customHeight="1" hidden="1">
      <c r="E106" s="83">
        <v>15</v>
      </c>
      <c r="F106" s="56" t="s">
        <v>102</v>
      </c>
      <c r="G106" s="45" t="s">
        <v>103</v>
      </c>
      <c r="H106" s="19">
        <f aca="true" t="shared" si="25" ref="H106:O106">IF(H103=0,0,(H65+H71)/H103)</f>
        <v>0</v>
      </c>
      <c r="I106" s="19">
        <f t="shared" si="25"/>
        <v>0</v>
      </c>
      <c r="J106" s="19">
        <f t="shared" si="25"/>
        <v>0</v>
      </c>
      <c r="K106" s="19">
        <f t="shared" si="25"/>
        <v>1.6992592592592592</v>
      </c>
      <c r="L106" s="19">
        <f t="shared" si="25"/>
        <v>3.3336633333333334</v>
      </c>
      <c r="M106" s="86"/>
      <c r="N106" s="86"/>
      <c r="O106" s="31">
        <f t="shared" si="25"/>
        <v>0</v>
      </c>
      <c r="P106" s="87"/>
      <c r="Q106" s="67"/>
      <c r="R106" s="68"/>
      <c r="S106" s="125"/>
      <c r="T106" s="125"/>
      <c r="U106" s="126">
        <f>IF(U103=0,0,(U65+U71)/U103)</f>
        <v>0</v>
      </c>
      <c r="V106" s="127"/>
      <c r="W106" s="127"/>
    </row>
    <row r="107" spans="5:23" ht="22.5" customHeight="1" hidden="1">
      <c r="E107" s="83">
        <v>16</v>
      </c>
      <c r="F107" s="56" t="s">
        <v>104</v>
      </c>
      <c r="G107" s="45" t="s">
        <v>105</v>
      </c>
      <c r="H107" s="47"/>
      <c r="I107" s="47"/>
      <c r="J107" s="47"/>
      <c r="K107" s="47"/>
      <c r="L107" s="22">
        <f>'[1]Тех.показ.'!G17</f>
        <v>0.47</v>
      </c>
      <c r="M107" s="88"/>
      <c r="N107" s="88"/>
      <c r="O107" s="150"/>
      <c r="P107" s="82"/>
      <c r="Q107" s="67"/>
      <c r="R107" s="68"/>
      <c r="S107" s="128"/>
      <c r="T107" s="128"/>
      <c r="U107" s="146"/>
      <c r="V107" s="123"/>
      <c r="W107" s="123"/>
    </row>
    <row r="108" spans="5:23" ht="22.5" customHeight="1" hidden="1">
      <c r="E108" s="83">
        <v>17</v>
      </c>
      <c r="F108" s="56" t="s">
        <v>106</v>
      </c>
      <c r="G108" s="45" t="s">
        <v>105</v>
      </c>
      <c r="H108" s="47"/>
      <c r="I108" s="47"/>
      <c r="J108" s="47"/>
      <c r="K108" s="47"/>
      <c r="L108" s="89"/>
      <c r="M108" s="81"/>
      <c r="N108" s="81"/>
      <c r="O108" s="148"/>
      <c r="P108" s="82"/>
      <c r="Q108" s="67"/>
      <c r="R108" s="68"/>
      <c r="S108" s="122"/>
      <c r="T108" s="122"/>
      <c r="U108" s="144"/>
      <c r="V108" s="123"/>
      <c r="W108" s="123"/>
    </row>
    <row r="109" spans="5:23" ht="22.5" customHeight="1" hidden="1">
      <c r="E109" s="83">
        <v>18</v>
      </c>
      <c r="F109" s="56" t="s">
        <v>107</v>
      </c>
      <c r="G109" s="45" t="s">
        <v>108</v>
      </c>
      <c r="H109" s="19">
        <f>IF(H107=0,0,H108/H107)</f>
        <v>0</v>
      </c>
      <c r="I109" s="19">
        <f>IF(I107=0,0,I108/I107)</f>
        <v>0</v>
      </c>
      <c r="J109" s="19">
        <f>IF(J107=0,0,J108/J107)</f>
        <v>0</v>
      </c>
      <c r="K109" s="19">
        <f>IF(K107=0,0,K108/K107)</f>
        <v>0</v>
      </c>
      <c r="L109" s="35">
        <f>IF(L107=0,0,L108/L107)</f>
        <v>0</v>
      </c>
      <c r="M109" s="87"/>
      <c r="N109" s="87"/>
      <c r="O109" s="148"/>
      <c r="P109" s="82"/>
      <c r="Q109" s="67"/>
      <c r="R109" s="68"/>
      <c r="S109" s="127"/>
      <c r="T109" s="127"/>
      <c r="U109" s="144"/>
      <c r="V109" s="123"/>
      <c r="W109" s="123"/>
    </row>
    <row r="110" spans="5:23" ht="22.5" customHeight="1" hidden="1">
      <c r="E110" s="83">
        <v>19</v>
      </c>
      <c r="F110" s="90" t="s">
        <v>109</v>
      </c>
      <c r="G110" s="45" t="s">
        <v>110</v>
      </c>
      <c r="H110" s="47"/>
      <c r="I110" s="47"/>
      <c r="J110" s="47"/>
      <c r="K110" s="47"/>
      <c r="L110" s="89"/>
      <c r="M110" s="81"/>
      <c r="N110" s="81"/>
      <c r="O110" s="148"/>
      <c r="P110" s="82"/>
      <c r="Q110" s="67"/>
      <c r="R110" s="68"/>
      <c r="S110" s="122"/>
      <c r="T110" s="122"/>
      <c r="U110" s="144"/>
      <c r="V110" s="123"/>
      <c r="W110" s="123"/>
    </row>
    <row r="111" spans="5:23" ht="11.25" customHeight="1" hidden="1">
      <c r="E111" s="83">
        <v>20</v>
      </c>
      <c r="F111" s="90" t="s">
        <v>111</v>
      </c>
      <c r="G111" s="45" t="s">
        <v>110</v>
      </c>
      <c r="H111" s="47"/>
      <c r="I111" s="47"/>
      <c r="J111" s="47"/>
      <c r="K111" s="47"/>
      <c r="L111" s="89"/>
      <c r="M111" s="81"/>
      <c r="N111" s="81"/>
      <c r="O111" s="148"/>
      <c r="P111" s="82"/>
      <c r="Q111" s="67"/>
      <c r="R111" s="68"/>
      <c r="S111" s="122"/>
      <c r="T111" s="122"/>
      <c r="U111" s="144"/>
      <c r="V111" s="123"/>
      <c r="W111" s="123"/>
    </row>
    <row r="112" spans="5:23" ht="12" customHeight="1" hidden="1">
      <c r="E112" s="91">
        <v>21</v>
      </c>
      <c r="F112" s="92" t="s">
        <v>112</v>
      </c>
      <c r="G112" s="93" t="s">
        <v>108</v>
      </c>
      <c r="H112" s="94">
        <f>IF(H110=0,0,H111/H110)</f>
        <v>0</v>
      </c>
      <c r="I112" s="94">
        <f>IF(I110=0,0,I111/I110)</f>
        <v>0</v>
      </c>
      <c r="J112" s="94">
        <f>IF(J110=0,0,J111/J110)</f>
        <v>0</v>
      </c>
      <c r="K112" s="94">
        <f>IF(K110=0,0,K111/K110)</f>
        <v>0</v>
      </c>
      <c r="L112" s="95">
        <f>IF(L110=0,0,L111/L110)</f>
        <v>0</v>
      </c>
      <c r="M112" s="96"/>
      <c r="N112" s="96"/>
      <c r="O112" s="151"/>
      <c r="P112" s="97"/>
      <c r="Q112" s="74"/>
      <c r="R112" s="75"/>
      <c r="S112" s="129"/>
      <c r="T112" s="129"/>
      <c r="U112" s="147"/>
      <c r="V112" s="130"/>
      <c r="W112" s="130"/>
    </row>
    <row r="114" spans="6:23" ht="14.25">
      <c r="F114" s="2" t="s">
        <v>113</v>
      </c>
      <c r="G114" s="4" t="s">
        <v>140</v>
      </c>
      <c r="H114" s="4" t="s">
        <v>140</v>
      </c>
      <c r="I114" s="98"/>
      <c r="K114" s="4" t="s">
        <v>141</v>
      </c>
      <c r="L114" s="159"/>
      <c r="M114" s="159"/>
      <c r="S114" s="131"/>
      <c r="T114" s="131"/>
      <c r="U114" s="131"/>
      <c r="V114" s="131"/>
      <c r="W114" s="131"/>
    </row>
  </sheetData>
  <sheetProtection formatColumns="0" formatRows="0"/>
  <mergeCells count="24">
    <mergeCell ref="L114:M114"/>
    <mergeCell ref="L12:L13"/>
    <mergeCell ref="M12:N12"/>
    <mergeCell ref="O12:O13"/>
    <mergeCell ref="U104:U105"/>
    <mergeCell ref="U107:U112"/>
    <mergeCell ref="I12:I13"/>
    <mergeCell ref="O104:O105"/>
    <mergeCell ref="O107:O112"/>
    <mergeCell ref="J12:J13"/>
    <mergeCell ref="K12:K13"/>
    <mergeCell ref="P12:P13"/>
    <mergeCell ref="Q12:Q13"/>
    <mergeCell ref="R12:R13"/>
    <mergeCell ref="E9:W9"/>
    <mergeCell ref="L11:W11"/>
    <mergeCell ref="S12:T12"/>
    <mergeCell ref="U12:U13"/>
    <mergeCell ref="V12:V13"/>
    <mergeCell ref="W12:W13"/>
    <mergeCell ref="E11:E13"/>
    <mergeCell ref="F11:F13"/>
    <mergeCell ref="G11:G13"/>
    <mergeCell ref="H12:H13"/>
  </mergeCells>
  <printOptions horizontalCentered="1"/>
  <pageMargins left="0.5905511811023623" right="0.7874015748031497" top="0.5905511811023623" bottom="0.5905511811023623" header="0.5118110236220472" footer="0.5118110236220472"/>
  <pageSetup fitToHeight="1" fitToWidth="1" horizontalDpi="600" verticalDpi="600" orientation="portrait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Михаил</dc:creator>
  <cp:keywords/>
  <dc:description/>
  <cp:lastModifiedBy>Петухова СН</cp:lastModifiedBy>
  <cp:lastPrinted>2014-06-17T05:36:04Z</cp:lastPrinted>
  <dcterms:created xsi:type="dcterms:W3CDTF">2013-08-02T07:06:17Z</dcterms:created>
  <dcterms:modified xsi:type="dcterms:W3CDTF">2014-06-17T05:46:50Z</dcterms:modified>
  <cp:category/>
  <cp:version/>
  <cp:contentType/>
  <cp:contentStatus/>
</cp:coreProperties>
</file>